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792287F7-BE86-45E9-8FF8-FE6C4500F13D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 " sheetId="6" r:id="rId5"/>
  </sheets>
  <definedNames>
    <definedName name="_xlnm._FilterDatabase" localSheetId="1" hidden="1">'Raw Inventory'!$A$5:$R$174</definedName>
    <definedName name="_xlnm.Print_Area" localSheetId="1">'Raw Inventory'!$A$1:$S$71</definedName>
    <definedName name="_xlnm.Print_Area" localSheetId="3">'Stock Bal'!$L$3:$O$72</definedName>
    <definedName name="_xlnm.Print_Area" localSheetId="4">'Stock Bal_Audit '!$A$1:$D$58</definedName>
  </definedNames>
  <calcPr calcId="191029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69" i="1" l="1"/>
  <c r="O46" i="1"/>
  <c r="O156" i="1"/>
  <c r="P175" i="1" l="1"/>
  <c r="P176" i="1"/>
  <c r="P177" i="1"/>
  <c r="M175" i="1"/>
  <c r="M176" i="1" s="1"/>
  <c r="M177" i="1" s="1"/>
  <c r="L175" i="1"/>
  <c r="L176" i="1"/>
  <c r="L177" i="1"/>
  <c r="C176" i="1"/>
  <c r="B176" i="1"/>
  <c r="B175" i="1"/>
  <c r="C175" i="1"/>
  <c r="O158" i="1"/>
  <c r="O171" i="1"/>
  <c r="O174" i="1"/>
  <c r="O167" i="1"/>
  <c r="O47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O148" i="1"/>
  <c r="P156" i="1"/>
  <c r="P174" i="1"/>
  <c r="L174" i="1"/>
  <c r="C174" i="1"/>
  <c r="B174" i="1"/>
  <c r="O153" i="1"/>
  <c r="P153" i="1" s="1"/>
  <c r="O119" i="1"/>
  <c r="O165" i="1"/>
  <c r="P165" i="1" s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66" i="1"/>
  <c r="O159" i="1"/>
  <c r="P159" i="1" s="1"/>
  <c r="O157" i="1"/>
  <c r="P157" i="1" s="1"/>
  <c r="O100" i="1"/>
  <c r="O137" i="1"/>
  <c r="O160" i="1"/>
  <c r="P160" i="1" s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9" i="1"/>
  <c r="O125" i="1"/>
  <c r="O80" i="1" l="1"/>
  <c r="O108" i="1"/>
  <c r="O83" i="1"/>
  <c r="O124" i="1"/>
  <c r="O120" i="1" l="1"/>
  <c r="O115" i="1"/>
  <c r="O106" i="1" l="1"/>
  <c r="O86" i="1"/>
  <c r="O101" i="1"/>
  <c r="O48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O93" i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<sst xmlns="http://schemas.openxmlformats.org/spreadsheetml/2006/main" count="2057" uniqueCount="601">
  <si>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</si>
  <si>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</si>
  <si>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</si>
  <si>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</si>
  <si>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</si>
  <si>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</si>
  <si>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</si>
  <si>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</si>
  <si>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</si>
  <si>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</si>
  <si>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</si>
  <si>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</si>
  <si>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</si>
  <si>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</si>
  <si>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</si>
  <si>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</si>
  <si>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</si>
  <si>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</si>
  <si>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</si>
  <si>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</si>
  <si>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</si>
  <si>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</si>
  <si>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</si>
  <si>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</si>
  <si>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</si>
  <si>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</si>
  <si>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</si>
  <si>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</si>
  <si>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</si>
  <si>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</si>
  <si>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</si>
  <si>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</si>
  <si>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</si>
  <si>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</si>
  <si>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</si>
  <si>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</si>
  <si>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</si>
  <si>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</si>
  <si>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</si>
  <si>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</si>
  <si>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</si>
  <si>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</si>
  <si>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</si>
  <si>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</si>
  <si>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</si>
  <si>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</si>
  <si>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</si>
  <si>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</si>
  <si>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</si>
  <si>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</si>
  <si>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</si>
  <si>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</si>
  <si>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</si>
  <si>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</si>
  <si>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</si>
  <si>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</si>
  <si>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</si>
  <si>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</si>
  <si>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</si>
  <si>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</si>
  <si>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</si>
  <si>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</si>
  <si>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</si>
  <si>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</si>
  <si>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</si>
  <si>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</si>
  <si>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</si>
  <si>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</si>
  <si>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</si>
  <si>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</si>
  <si>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</si>
  <si>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</si>
  <si>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</si>
  <si>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</si>
  <si>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</si>
  <si>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</si>
  <si>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</si>
  <si>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</si>
  <si>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</si>
  <si>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</si>
  <si>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</si>
  <si>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</si>
  <si>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</si>
  <si>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</si>
  <si>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</si>
  <si>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</si>
  <si>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</si>
  <si>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</si>
  <si>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</si>
  <si>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</si>
  <si>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</si>
  <si>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</si>
  <si>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</si>
  <si>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</si>
  <si>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</si>
  <si>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</si>
  <si>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</si>
  <si>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</si>
  <si>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</si>
  <si>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</si>
  <si>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</si>
  <si>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</si>
  <si>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</si>
  <si>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</si>
  <si>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</si>
  <si>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</si>
  <si>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</si>
  <si>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</si>
  <si>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</si>
  <si>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</si>
  <si>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</si>
  <si>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</si>
  <si>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</si>
  <si>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</si>
  <si>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</si>
  <si>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</si>
  <si>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</si>
  <si>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</si>
  <si>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</si>
  <si>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</si>
  <si>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</si>
  <si>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</si>
  <si>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</si>
  <si>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</si>
  <si>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</si>
  <si>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</si>
  <si>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</si>
  <si>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</si>
  <si>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</si>
  <si>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</si>
  <si>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</si>
  <si>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</si>
  <si>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</si>
  <si>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</si>
  <si>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</si>
  <si>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</si>
  <si>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</si>
  <si>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</si>
  <si>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</si>
  <si>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</si>
  <si>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</si>
  <si>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</si>
  <si>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</si>
  <si>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</si>
  <si>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</si>
  <si>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</si>
  <si>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</si>
  <si>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</si>
  <si>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</si>
  <si>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</si>
  <si>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</si>
  <si>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</si>
  <si>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</si>
  <si>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</si>
  <si>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</si>
  <si>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</si>
  <si>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</si>
  <si>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</si>
  <si>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</si>
  <si>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</si>
  <si>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</si>
  <si>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</si>
  <si>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</si>
  <si>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</si>
  <si>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</si>
  <si>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</si>
  <si>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</si>
  <si>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</si>
  <si>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</si>
  <si>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</si>
  <si>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</si>
  <si>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</si>
  <si>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</si>
  <si>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</si>
  <si>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</si>
  <si>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</si>
  <si>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</si>
  <si>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</si>
  <si>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</si>
  <si>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</si>
  <si>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</si>
  <si>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</si>
  <si>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</si>
  <si>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</si>
  <si>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</si>
  <si>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</si>
  <si>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</si>
  <si>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</si>
  <si>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</si>
  <si>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</si>
  <si>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</si>
  <si>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</si>
  <si>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</si>
  <si>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</si>
  <si>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</si>
  <si>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</si>
  <si>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</si>
  <si>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</si>
  <si>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</si>
  <si>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</si>
  <si>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</si>
  <si>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</si>
  <si>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</si>
  <si>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</si>
  <si>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</si>
  <si>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</si>
  <si>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</si>
  <si>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</si>
  <si>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</si>
  <si>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</si>
  <si>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</si>
  <si>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</si>
  <si>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</si>
  <si>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</si>
  <si>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</si>
  <si>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</si>
  <si>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</si>
  <si>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</si>
  <si>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</si>
  <si>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</si>
  <si>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</si>
  <si>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</si>
  <si>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</si>
  <si>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</si>
  <si>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</si>
  <si>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</si>
  <si>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</si>
  <si>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</si>
  <si>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</si>
  <si>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</si>
  <si>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</si>
  <si>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</si>
  <si>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</si>
  <si>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</si>
  <si>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</si>
  <si>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</si>
  <si>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</si>
  <si>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</si>
  <si>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</si>
  <si>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</si>
  <si>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</si>
  <si>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</si>
  <si>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</si>
  <si>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</si>
  <si>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</si>
  <si>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</si>
  <si>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</si>
  <si>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</si>
  <si>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</si>
  <si>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</si>
  <si>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</si>
  <si>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</si>
  <si>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</si>
  <si>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</si>
  <si>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</si>
  <si>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</si>
  <si>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</si>
  <si>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</si>
  <si>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</si>
  <si>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</si>
  <si>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</si>
  <si>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</si>
  <si>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</si>
  <si>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</si>
  <si>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</si>
  <si>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</si>
  <si>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</si>
  <si>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</si>
  <si>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</si>
  <si>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</si>
  <si>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</si>
  <si>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</si>
  <si>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</si>
  <si>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</si>
  <si>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</si>
  <si>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</si>
  <si>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</si>
  <si>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</si>
  <si>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</si>
  <si>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</si>
  <si>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</si>
  <si>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</si>
  <si>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</si>
  <si>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</si>
  <si>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</si>
  <si>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</si>
  <si>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</si>
  <si>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</si>
  <si>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</si>
  <si>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</si>
  <si>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</si>
  <si>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</si>
  <si>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</si>
  <si>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</si>
  <si>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</si>
  <si>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</si>
  <si>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</si>
  <si>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</si>
  <si>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</si>
  <si>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</si>
  <si>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</si>
  <si>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</si>
  <si>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</si>
  <si>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</si>
  <si>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</si>
  <si>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</si>
  <si>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</si>
  <si>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</si>
  <si>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</si>
  <si>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</si>
  <si>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</si>
  <si>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</si>
  <si>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</si>
  <si>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</si>
  <si>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</si>
  <si>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</si>
  <si>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</si>
  <si>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</si>
  <si>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</si>
  <si>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RE Frekote 770NC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</si>
  <si>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</si>
  <si>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</si>
  <si>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</si>
  <si>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</si>
  <si>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</si>
  <si>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</si>
  <si>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</si>
  <si>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</si>
  <si>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</si>
  <si>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</si>
  <si>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</si>
  <si>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</si>
  <si>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</si>
  <si>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</si>
  <si>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</si>
  <si>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</si>
  <si>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</si>
  <si>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</si>
  <si>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</si>
  <si>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</si>
  <si>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</si>
  <si>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</si>
  <si>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</si>
  <si>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</si>
  <si>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</si>
  <si>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</si>
  <si>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</si>
  <si>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</si>
  <si>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</si>
  <si>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</si>
  <si>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</si>
  <si>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</si>
  <si>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</si>
  <si>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</si>
  <si>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</si>
  <si>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</si>
  <si>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</si>
  <si>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</si>
  <si>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</si>
  <si>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</si>
  <si>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</si>
  <si>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</si>
  <si>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</si>
  <si>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</si>
  <si>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</si>
  <si>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</si>
  <si>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</si>
  <si>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</si>
  <si>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Bosny Wax (15Kg)</t>
  </si>
  <si>
    <t>29/4</t>
  </si>
  <si>
    <t>DO102(1)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</si>
  <si>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</si>
  <si>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</si>
  <si>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</si>
  <si>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</si>
  <si>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</si>
  <si>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</si>
  <si>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</si>
  <si>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</si>
  <si>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</si>
  <si>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</si>
  <si>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</si>
  <si>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</si>
  <si>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</si>
  <si>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</si>
  <si>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</si>
  <si>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</si>
  <si>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</si>
  <si>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24/3, 1/4, 21/5</t>
  </si>
  <si>
    <t>DO91(2), DO96(2), DO106(2)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</si>
  <si>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</si>
  <si>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</si>
  <si>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</si>
  <si>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</si>
  <si>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</si>
  <si>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</si>
  <si>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</si>
  <si>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</si>
  <si>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</si>
  <si>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DO67(1), DO73(1), DO86(5), DO88(2), DO90(4), DO89(1), DO109(1)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</si>
  <si>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</si>
  <si>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</si>
  <si>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</si>
  <si>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</si>
  <si>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</si>
  <si>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</si>
  <si>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</si>
  <si>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</si>
  <si>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</si>
  <si>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</si>
  <si>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</si>
  <si>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</si>
  <si>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</si>
  <si>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</si>
  <si>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</si>
  <si>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</si>
  <si>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</si>
  <si>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</si>
  <si>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</si>
  <si>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</si>
  <si>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</si>
  <si>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8/1, 18/2, 3/2, 21/5, 14/9</t>
  </si>
  <si>
    <t xml:space="preserve">DO72(2), DO73(2), DO77(4), DO89(2), DO117(1) </t>
  </si>
  <si>
    <t>1/4, 3/5, 1/6, 1/9, 14/9</t>
  </si>
  <si>
    <t>DO95(1), DO101(4), DO109(4), DO115(4), DO117(1)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</si>
  <si>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</si>
  <si>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</si>
  <si>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</si>
  <si>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</si>
  <si>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</si>
  <si>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</si>
  <si>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1/6, 1/9, 27/9</t>
  </si>
  <si>
    <t>DO109(3), DO115(4), DO121(4)</t>
  </si>
  <si>
    <t>DO118(4), DO119(3), DO121(1)</t>
  </si>
  <si>
    <t>14/9, 21/9, 27/9</t>
  </si>
  <si>
    <t>DO114(1), DO117(3), DO119(4), DO120(1), DO122(1)</t>
  </si>
  <si>
    <t>1/9, 14/9, 21/9, 25/9, 28/9</t>
  </si>
  <si>
    <t>27/4, 3/5, 2/10</t>
  </si>
  <si>
    <t>DO100(5), DO101(4), DO125(1)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</si>
  <si>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</si>
  <si>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</si>
  <si>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</si>
  <si>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</si>
  <si>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</si>
  <si>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</si>
  <si>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</si>
  <si>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</si>
  <si>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</si>
  <si>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</si>
  <si>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</si>
  <si>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</si>
  <si>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</si>
  <si>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</si>
  <si>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</si>
  <si>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</si>
  <si>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</si>
  <si>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</si>
  <si>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</si>
  <si>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</si>
  <si>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</si>
  <si>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</si>
  <si>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</si>
  <si>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13/10</t>
  </si>
  <si>
    <t>DO133(2)</t>
  </si>
  <si>
    <t>DO133(1)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</si>
  <si>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</si>
  <si>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</si>
  <si>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</si>
  <si>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</si>
  <si>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</si>
  <si>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</si>
  <si>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</si>
  <si>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</si>
  <si>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</si>
  <si>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</si>
  <si>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</si>
  <si>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</si>
  <si>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</si>
  <si>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</si>
  <si>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</si>
  <si>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</si>
  <si>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</si>
  <si>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</si>
  <si>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</si>
  <si>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</si>
  <si>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</si>
  <si>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</si>
  <si>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</si>
  <si>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</si>
  <si>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</si>
  <si>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</si>
  <si>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</si>
  <si>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</si>
  <si>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</si>
  <si>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</si>
  <si>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</si>
  <si>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</si>
  <si>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</si>
  <si>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</si>
  <si>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</si>
  <si>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</si>
  <si>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</si>
  <si>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</si>
  <si>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</si>
  <si>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</si>
  <si>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</si>
  <si>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</si>
  <si>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</si>
  <si>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</si>
  <si>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</si>
  <si>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</si>
  <si>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</si>
  <si>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</si>
  <si>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</si>
  <si>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</si>
  <si>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</si>
  <si>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</si>
  <si>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</si>
  <si>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</si>
  <si>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</si>
  <si>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</si>
  <si>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</si>
  <si>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</si>
  <si>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</si>
  <si>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</si>
  <si>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</si>
  <si>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</si>
  <si>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DO148(1), DO151(1)</t>
  </si>
  <si>
    <t>26/10, 26/10, 26/10, 2/11, 3/11</t>
  </si>
  <si>
    <t>DO143(2), DO144(2), DO146(3), DO152(1), DO153(2)</t>
  </si>
  <si>
    <t>2/11, 3/11</t>
  </si>
  <si>
    <t>DO151(1), DO154(3)</t>
  </si>
  <si>
    <t>8/4, 21/5, 3/11</t>
  </si>
  <si>
    <t>DO98(4), DO89(1),  DO154(4)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</si>
  <si>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</si>
  <si>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</si>
  <si>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</si>
  <si>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</si>
  <si>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</si>
  <si>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</si>
  <si>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DO155(3)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</si>
  <si>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</si>
  <si>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</si>
  <si>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</si>
  <si>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</si>
  <si>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</si>
  <si>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</si>
  <si>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</si>
  <si>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</si>
  <si>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</si>
  <si>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</si>
  <si>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6/11, 11/11</t>
  </si>
  <si>
    <t>DO155(5), DO159(4)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</si>
  <si>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</si>
  <si>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</si>
  <si>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19/10, 26/10, 6/11, 11/11</t>
  </si>
  <si>
    <t>DO140(1), DO144(1), DO155(1), DO159(2)</t>
  </si>
  <si>
    <t>DO160(5)</t>
  </si>
  <si>
    <t>14/10, 11/11</t>
  </si>
  <si>
    <t>DO134(6), DO161(2)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</si>
  <si>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</si>
  <si>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</si>
  <si>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</si>
  <si>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</si>
  <si>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</si>
  <si>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</si>
  <si>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</si>
  <si>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</si>
  <si>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</si>
  <si>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</si>
  <si>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</si>
  <si>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</si>
  <si>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</si>
  <si>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</si>
  <si>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</si>
  <si>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</si>
  <si>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</si>
  <si>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</si>
  <si>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</si>
  <si>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</si>
  <si>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</si>
  <si>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</si>
  <si>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</si>
  <si>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DO73(1), DO83(3), DO86(7), DO88(2),  DO90(4), DO89(1), DO162(2)</t>
  </si>
  <si>
    <t>6/11, 23/11</t>
  </si>
  <si>
    <t>13/11, 23/11, 26/11</t>
  </si>
  <si>
    <t>DO162(2), DO163(3), DO164(4)</t>
  </si>
  <si>
    <t>11/11, 26/11</t>
  </si>
  <si>
    <t>DO159(9), DO164(1)</t>
  </si>
  <si>
    <t>5/10, 14/10, 15/10, 26/10, 13/11, 26/11</t>
  </si>
  <si>
    <t>DO126(1), DO134(1), DO137(1), DO143(4), DO162(2), DO164(1)</t>
  </si>
  <si>
    <t>I-000506</t>
  </si>
  <si>
    <t>I-000507</t>
  </si>
  <si>
    <t>26/11</t>
  </si>
  <si>
    <t>DO165(1)</t>
  </si>
  <si>
    <t>6/11, 10/11, 11/11, 23/11, 29/11</t>
  </si>
  <si>
    <t>DO155(2), DO158(1), DO161(1), DO163(1), DO166(1)</t>
  </si>
  <si>
    <t>29/11</t>
  </si>
  <si>
    <t>31/10, 20/11, 21/11, 8/4, 29/11</t>
  </si>
  <si>
    <t>DO46(1), DO54(8), DO55(2), DO98(6), DO166(3)</t>
  </si>
  <si>
    <t>DO166(1)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</si>
</sst>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3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8" borderId="0" xfId="0" applyFill="1"/>
    <xf numFmtId="4" fontId="0" fillId="8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</cellXfs>
  <cellStyles count="3">
    <cellStyle name="Comma" xfId="1" builtinId="3"/>
    <cellStyle name="Normal" xfId="0" builtinId="0"/>
    <cellStyle name="Percent" xfId="2" builtinId="5"/>
  </cellStyles>
  <dxfs count="12"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66FF99"/>
      <color rgb="FF99FF99"/>
      <color rgb="FF99FFCC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69.emf"/><Relationship Id="rId2" Type="http://schemas.openxmlformats.org/officeDocument/2006/relationships/image" Target="../media/image68.emf"/><Relationship Id="rId1" Type="http://schemas.openxmlformats.org/officeDocument/2006/relationships/image" Target="../media/image67.emf"/><Relationship Id="rId4" Type="http://schemas.openxmlformats.org/officeDocument/2006/relationships/image" Target="../media/image70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311150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431800</xdr:colOff>
          <xdr:row>27</xdr:row>
          <xdr:rowOff>311150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431800</xdr:colOff>
          <xdr:row>30</xdr:row>
          <xdr:rowOff>317500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431800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317500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501650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349250</xdr:colOff>
          <xdr:row>54</xdr:row>
          <xdr:rowOff>349250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25400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304800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374650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577850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349250</xdr:colOff>
          <xdr:row>69</xdr:row>
          <xdr:rowOff>279400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79</xdr:row>
          <xdr:rowOff>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412750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88900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431800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349250</xdr:colOff>
          <xdr:row>92</xdr:row>
          <xdr:rowOff>304800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349250</xdr:colOff>
          <xdr:row>94</xdr:row>
          <xdr:rowOff>31750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349250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184150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279400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349250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355600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349250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304800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349250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431800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431800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431800</xdr:colOff>
          <xdr:row>120</xdr:row>
          <xdr:rowOff>304800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431800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279400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412750</xdr:colOff>
          <xdr:row>131</xdr:row>
          <xdr:rowOff>279400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530.646041898151" createdVersion="7" refreshedVersion="7" minRefreshableVersion="3" recordCount="172" xr:uid="{202CD5BE-7290-436F-B1DD-1C57E31CCD0A}">
  <cacheSource type="worksheet">
    <worksheetSource ref="A5:R177" sheet="Raw Inventory"/>
  </cacheSource>
  <cacheFields count="18">
    <cacheField name="Date" numFmtId="14">
      <sharedItems containsDate="1" containsMixedTypes="1" minDate="2019-12-19T00:00:00" maxDate="2021-11-27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1" count="3">
        <n v="2019"/>
        <n v="2020"/>
        <n v="2021"/>
      </sharedItems>
    </cacheField>
    <cacheField name="Invoice No" numFmtId="0">
      <sharedItems containsBlank="1" containsMixedTypes="1" containsNumber="1" containsInteger="1" minValue="13101" maxValue="100620" count="101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</sharedItems>
    </cacheField>
    <cacheField name="Supplier" numFmtId="0">
      <sharedItems containsBlank="1" count="14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</sharedItems>
    </cacheField>
    <cacheField name="Product Code" numFmtId="0">
      <sharedItems/>
    </cacheField>
    <cacheField name="Product Code 2" numFmtId="0">
      <sharedItems count="66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651500.70000000007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71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72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"/>
    <n v="11"/>
    <n v="1"/>
    <s v="DO72(2), DO73(2), DO77(4), DO89(2), DO117(1) 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"/>
    <n v="6"/>
    <n v="6"/>
    <s v="DO91(2), DO96(2), DO10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"/>
    <n v="9"/>
    <n v="11"/>
    <s v="DO98(4), DO89(1),  DO154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"/>
    <n v="14"/>
    <n v="2"/>
    <s v="DO95(1), DO101(4), DO109(4), DO115(4), DO117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"/>
    <n v="10"/>
    <n v="0"/>
    <s v="DO100(5), DO101(4), DO125(1)"/>
    <m/>
  </r>
  <r>
    <d v="2021-04-28T00:00:00"/>
    <x v="10"/>
    <x v="2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"/>
    <n v="11"/>
    <n v="5"/>
    <s v="DO109(3), DO115(4), DO121(4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"/>
    <n v="1"/>
    <n v="1"/>
    <s v="DO133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"/>
    <n v="2"/>
    <n v="8"/>
    <s v="DO133(2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5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7"/>
    <x v="0"/>
    <s v="RA Resin SHCP268W (225kg)"/>
    <x v="54"/>
    <s v="Ex"/>
    <n v="4"/>
    <s v="Drum"/>
    <n v="1676.25"/>
    <n v="6705"/>
    <n v="496676.30000000005"/>
    <s v="12/10"/>
    <n v="4"/>
    <n v="0"/>
    <s v="DO132(4)"/>
    <m/>
  </r>
  <r>
    <d v="2021-10-12T00:00:00"/>
    <x v="5"/>
    <x v="2"/>
    <x v="77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7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7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7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8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8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79"/>
    <x v="11"/>
    <s v="RJ TR104 Hi Temp Wax"/>
    <x v="58"/>
    <s v="Ex"/>
    <n v="12"/>
    <s v="Tin"/>
    <n v="40"/>
    <n v="480"/>
    <n v="513399.30000000005"/>
    <s v="14/10, 11/11"/>
    <n v="8"/>
    <n v="4"/>
    <s v="DO134(6), DO161(2)"/>
    <m/>
  </r>
  <r>
    <d v="2021-10-15T00:00:00"/>
    <x v="5"/>
    <x v="2"/>
    <x v="80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1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8(2)"/>
    <m/>
  </r>
  <r>
    <d v="2021-10-15T00:00:00"/>
    <x v="5"/>
    <x v="2"/>
    <x v="81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2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3"/>
    <x v="12"/>
    <s v="RK Smooth Cream (25kg)"/>
    <x v="61"/>
    <s v="Ex"/>
    <n v="12"/>
    <s v="Pail"/>
    <n v="700"/>
    <n v="8400"/>
    <n v="526919.5"/>
    <s v="19/10, 26/10, 6/11, 11/11"/>
    <n v="5"/>
    <n v="7"/>
    <s v="DO140(1), DO144(1), DO155(1), DO159(2)"/>
    <m/>
  </r>
  <r>
    <d v="2021-10-18T00:00:00"/>
    <x v="5"/>
    <x v="2"/>
    <x v="84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2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2"/>
    <x v="11"/>
    <s v="RJ Resin 3317AW (220Kg)"/>
    <x v="62"/>
    <s v="Ex"/>
    <n v="10"/>
    <s v="Drum"/>
    <n v="1760"/>
    <n v="17600"/>
    <n v="554359.5"/>
    <s v="6/11, 10/11, 11/11, 23/11, 29/11"/>
    <n v="6"/>
    <n v="4"/>
    <s v="DO155(2), DO158(1), DO161(1), DO163(1), DO166(1)"/>
    <m/>
  </r>
  <r>
    <d v="2021-10-21T00:00:00"/>
    <x v="5"/>
    <x v="2"/>
    <x v="85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6"/>
    <x v="0"/>
    <s v="RA Butanox M50 (5kg)"/>
    <x v="7"/>
    <s v="Ex"/>
    <n v="12"/>
    <s v="Bottle"/>
    <n v="82.5"/>
    <n v="990"/>
    <n v="564094.5"/>
    <s v="5/10, 14/10, 15/10, 26/10, 13/11, 26/11"/>
    <n v="10"/>
    <n v="2"/>
    <s v="DO126(1), DO134(1), DO137(1), DO143(4), DO162(2), DO164(1)"/>
    <s v="DO126(1), DO134(1), DO137(1) *Ex Stock (3)"/>
  </r>
  <r>
    <d v="2021-10-26T00:00:00"/>
    <x v="5"/>
    <x v="2"/>
    <x v="86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7"/>
    <x v="6"/>
    <s v="RE Frekote 770NC"/>
    <x v="42"/>
    <s v="Ex"/>
    <n v="4"/>
    <s v="Tin"/>
    <n v="305"/>
    <n v="1220"/>
    <n v="571074.5"/>
    <s v="28/10, 2/11"/>
    <n v="2"/>
    <n v="2"/>
    <s v="DO148(1), DO151(1)"/>
    <m/>
  </r>
  <r>
    <d v="2021-11-03T00:00:00"/>
    <x v="6"/>
    <x v="2"/>
    <x v="88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89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89"/>
    <x v="0"/>
    <s v="RA Pigment Super Black (5kg)"/>
    <x v="64"/>
    <s v="Ex"/>
    <n v="1"/>
    <s v="Tin"/>
    <n v="105"/>
    <n v="105"/>
    <n v="589651.4"/>
    <m/>
    <m/>
    <n v="1"/>
    <m/>
    <m/>
  </r>
  <r>
    <d v="2021-11-03T00:00:00"/>
    <x v="6"/>
    <x v="2"/>
    <x v="90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1"/>
    <x v="0"/>
    <s v="RA Woven Roving E-600 (45kg) 1120mm"/>
    <x v="55"/>
    <s v="Ex"/>
    <n v="10"/>
    <s v="Roll"/>
    <n v="288"/>
    <n v="2880"/>
    <n v="602832.20000000007"/>
    <s v="6/11, 11/11"/>
    <n v="9"/>
    <n v="1"/>
    <s v="DO155(5), DO159(4)"/>
    <m/>
  </r>
  <r>
    <d v="2021-11-03T00:00:00"/>
    <x v="6"/>
    <x v="2"/>
    <x v="92"/>
    <x v="0"/>
    <s v="RA Aerosil (Silica Fume) (10Kg)"/>
    <x v="32"/>
    <s v="Delivered"/>
    <n v="5"/>
    <s v="Bag"/>
    <n v="390"/>
    <n v="1950"/>
    <n v="604782.20000000007"/>
    <s v="2/11, 3/11"/>
    <n v="4"/>
    <n v="1"/>
    <s v="DO151(1), DO154(3)"/>
    <m/>
  </r>
  <r>
    <d v="2021-11-05T00:00:00"/>
    <x v="6"/>
    <x v="2"/>
    <x v="93"/>
    <x v="0"/>
    <s v="RA Mepoxe M (5kg)"/>
    <x v="36"/>
    <s v="Delivered"/>
    <n v="8"/>
    <s v="Bottle"/>
    <n v="65"/>
    <n v="520"/>
    <n v="605302.20000000007"/>
    <s v="6/11, 23/11"/>
    <n v="5"/>
    <n v="3"/>
    <s v="DO155(3)"/>
    <m/>
  </r>
  <r>
    <d v="2021-11-05T00:00:00"/>
    <x v="6"/>
    <x v="2"/>
    <x v="93"/>
    <x v="0"/>
    <s v="RA Butanox M50 (5kg)"/>
    <x v="7"/>
    <s v="Delivered"/>
    <n v="4"/>
    <s v="Bottle"/>
    <n v="90"/>
    <n v="360"/>
    <n v="605662.20000000007"/>
    <m/>
    <m/>
    <n v="4"/>
    <m/>
    <m/>
  </r>
  <r>
    <d v="2021-11-08T00:00:00"/>
    <x v="6"/>
    <x v="2"/>
    <x v="94"/>
    <x v="13"/>
    <s v="RL CSM 450 Jushi 37kg 79m(L) X 1040mm(W)"/>
    <x v="65"/>
    <s v="Ex"/>
    <n v="10"/>
    <s v="Roll"/>
    <n v="333"/>
    <n v="3330"/>
    <n v="608992.20000000007"/>
    <s v="29/11"/>
    <n v="1"/>
    <n v="9"/>
    <s v="DO166(1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"/>
    <n v="2"/>
    <n v="3"/>
    <s v="DO161(2)"/>
    <m/>
  </r>
  <r>
    <d v="2021-11-10T00:00:00"/>
    <x v="6"/>
    <x v="2"/>
    <x v="95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6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7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8"/>
    <x v="0"/>
    <s v="RA Talcum Powder (25kg)"/>
    <x v="10"/>
    <s v="Delivered"/>
    <n v="80"/>
    <s v="Bag"/>
    <n v="32.5"/>
    <n v="2600"/>
    <n v="635004.70000000007"/>
    <s v="13/11, 23/11, 26/11"/>
    <n v="9"/>
    <n v="71"/>
    <s v="DO162(2), DO163(3), DO164(4)"/>
    <m/>
  </r>
  <r>
    <d v="2021-11-26T00:00:00"/>
    <x v="6"/>
    <x v="2"/>
    <x v="99"/>
    <x v="11"/>
    <s v="RJ Nor 3338W (220Kg)"/>
    <x v="56"/>
    <s v="Ex"/>
    <n v="4"/>
    <s v="Drum"/>
    <n v="2002"/>
    <n v="8008"/>
    <n v="643012.70000000007"/>
    <s v="26/11"/>
    <n v="1"/>
    <n v="3"/>
    <s v="DO165(1)"/>
    <m/>
  </r>
  <r>
    <d v="2021-11-26T00:00:00"/>
    <x v="6"/>
    <x v="2"/>
    <x v="99"/>
    <x v="11"/>
    <s v="RJ Resin 3317AW (220Kg)"/>
    <x v="62"/>
    <s v="Ex"/>
    <n v="4"/>
    <s v="Drum"/>
    <n v="2002"/>
    <n v="8008"/>
    <n v="651020.70000000007"/>
    <m/>
    <m/>
    <n v="4"/>
    <m/>
    <m/>
  </r>
  <r>
    <d v="2021-11-26T00:00:00"/>
    <x v="6"/>
    <x v="2"/>
    <x v="100"/>
    <x v="11"/>
    <s v="RA Woven Roving E-600 (45kg) 1120mm"/>
    <x v="55"/>
    <s v="Ex"/>
    <n v="2"/>
    <s v="Roll"/>
    <n v="240"/>
    <n v="480"/>
    <n v="651500.70000000007"/>
    <m/>
    <m/>
    <n v="2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D7B731-CEF4-4A03-91AF-7F29340B179B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197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4">
        <item x="0"/>
        <item x="1"/>
        <item x="2"/>
        <item t="default"/>
      </items>
    </pivotField>
    <pivotField axis="axisRow" compact="0" outline="0" showAll="0" defaultSubtotal="0">
      <items count="101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7"/>
        <item x="80"/>
        <item x="81"/>
        <item x="82"/>
        <item x="87"/>
        <item x="73"/>
        <item x="74"/>
        <item x="78"/>
        <item x="79"/>
        <item x="83"/>
        <item x="84"/>
        <item x="85"/>
        <item x="86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</items>
    </pivotField>
    <pivotField axis="axisRow" compact="0" outline="0" showAll="0">
      <items count="15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compact="0" outline="0" showAll="0"/>
    <pivotField axis="axisRow" compact="0" outline="0" showAll="0">
      <items count="67">
        <item x="24"/>
        <item x="33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193">
    <i>
      <x/>
      <x/>
      <x v="52"/>
      <x v="8"/>
    </i>
    <i r="3">
      <x v="10"/>
    </i>
    <i r="3">
      <x v="14"/>
    </i>
    <i r="3">
      <x v="27"/>
    </i>
    <i r="3">
      <x v="28"/>
    </i>
    <i t="default" r="1">
      <x/>
    </i>
    <i t="default">
      <x/>
    </i>
    <i>
      <x v="1"/>
      <x/>
      <x v="1"/>
      <x v="26"/>
    </i>
    <i r="2">
      <x v="2"/>
      <x v="32"/>
    </i>
    <i r="2">
      <x v="3"/>
      <x v="16"/>
    </i>
    <i r="2">
      <x v="14"/>
      <x v="7"/>
    </i>
    <i r="3">
      <x v="11"/>
    </i>
    <i r="3">
      <x v="16"/>
    </i>
    <i r="3">
      <x v="27"/>
    </i>
    <i r="2">
      <x v="15"/>
      <x v="7"/>
    </i>
    <i r="3">
      <x v="10"/>
    </i>
    <i r="3">
      <x v="20"/>
    </i>
    <i r="3">
      <x v="32"/>
    </i>
    <i r="2">
      <x v="16"/>
      <x v="19"/>
    </i>
    <i r="3">
      <x v="20"/>
    </i>
    <i r="2">
      <x v="17"/>
      <x v="14"/>
    </i>
    <i r="3">
      <x v="27"/>
    </i>
    <i r="3">
      <x v="28"/>
    </i>
    <i r="2">
      <x v="18"/>
      <x v="36"/>
    </i>
    <i r="2">
      <x v="19"/>
      <x v="26"/>
    </i>
    <i r="2">
      <x v="20"/>
      <x v="6"/>
    </i>
    <i r="3">
      <x v="20"/>
    </i>
    <i r="2">
      <x v="21"/>
      <x v="36"/>
    </i>
    <i r="2">
      <x v="22"/>
      <x v="7"/>
    </i>
    <i r="3">
      <x v="14"/>
    </i>
    <i r="2">
      <x v="23"/>
      <x v="4"/>
    </i>
    <i r="3">
      <x v="20"/>
    </i>
    <i r="2">
      <x v="24"/>
      <x v="9"/>
    </i>
    <i r="3">
      <x v="11"/>
    </i>
    <i r="3">
      <x v="14"/>
    </i>
    <i r="3">
      <x v="19"/>
    </i>
    <i r="3">
      <x v="20"/>
    </i>
    <i r="2">
      <x v="25"/>
      <x v="9"/>
    </i>
    <i r="3">
      <x v="10"/>
    </i>
    <i r="3">
      <x v="11"/>
    </i>
    <i r="2">
      <x v="26"/>
      <x v="20"/>
    </i>
    <i r="2">
      <x v="27"/>
      <x v="7"/>
    </i>
    <i r="3">
      <x v="14"/>
    </i>
    <i r="3">
      <x v="19"/>
    </i>
    <i r="2">
      <x v="28"/>
      <x v="26"/>
    </i>
    <i r="2">
      <x v="29"/>
      <x v="20"/>
    </i>
    <i r="2">
      <x v="30"/>
      <x v="15"/>
    </i>
    <i r="2">
      <x v="31"/>
      <x v="17"/>
    </i>
    <i r="2">
      <x v="32"/>
      <x v="16"/>
    </i>
    <i r="3">
      <x v="24"/>
    </i>
    <i r="2">
      <x v="33"/>
      <x v="20"/>
    </i>
    <i r="2">
      <x v="34"/>
      <x v="20"/>
    </i>
    <i r="2">
      <x v="35"/>
      <x v="6"/>
    </i>
    <i r="3">
      <x v="21"/>
    </i>
    <i r="2">
      <x v="36"/>
      <x/>
    </i>
    <i r="3">
      <x v="12"/>
    </i>
    <i r="2">
      <x v="37"/>
      <x v="7"/>
    </i>
    <i r="2">
      <x v="43"/>
      <x v="20"/>
    </i>
    <i r="2">
      <x v="44"/>
      <x v="15"/>
    </i>
    <i r="2">
      <x v="53"/>
      <x v="16"/>
    </i>
    <i r="2">
      <x v="72"/>
      <x v="9"/>
    </i>
    <i t="default" r="1">
      <x/>
    </i>
    <i r="1">
      <x v="1"/>
      <x/>
      <x v="34"/>
    </i>
    <i t="default" r="1">
      <x v="1"/>
    </i>
    <i r="1">
      <x v="2"/>
      <x v="45"/>
      <x v="2"/>
    </i>
    <i t="default" r="1">
      <x v="2"/>
    </i>
    <i r="1">
      <x v="3"/>
      <x v="38"/>
      <x v="35"/>
    </i>
    <i r="2">
      <x v="39"/>
      <x v="35"/>
    </i>
    <i r="2">
      <x v="40"/>
      <x v="35"/>
    </i>
    <i r="2">
      <x v="41"/>
      <x v="35"/>
    </i>
    <i r="2">
      <x v="42"/>
      <x v="18"/>
    </i>
    <i t="default" r="1">
      <x v="3"/>
    </i>
    <i t="default">
      <x v="1"/>
    </i>
    <i>
      <x v="2"/>
      <x/>
      <x v="4"/>
      <x v="12"/>
    </i>
    <i r="2">
      <x v="5"/>
      <x v="1"/>
    </i>
    <i r="3">
      <x v="5"/>
    </i>
    <i r="3">
      <x v="13"/>
    </i>
    <i r="3">
      <x v="22"/>
    </i>
    <i r="3">
      <x v="23"/>
    </i>
    <i r="3">
      <x v="29"/>
    </i>
    <i r="3">
      <x v="37"/>
    </i>
    <i r="2">
      <x v="6"/>
      <x v="33"/>
    </i>
    <i r="2">
      <x v="7"/>
      <x v="30"/>
    </i>
    <i r="3">
      <x v="31"/>
    </i>
    <i r="2">
      <x v="8"/>
      <x v="17"/>
    </i>
    <i r="3">
      <x v="22"/>
    </i>
    <i r="2">
      <x v="9"/>
      <x v="13"/>
    </i>
    <i r="2">
      <x v="10"/>
      <x v="7"/>
    </i>
    <i r="3">
      <x v="20"/>
    </i>
    <i r="3">
      <x v="26"/>
    </i>
    <i r="3">
      <x v="32"/>
    </i>
    <i r="3">
      <x v="52"/>
    </i>
    <i r="2">
      <x v="11"/>
      <x v="12"/>
    </i>
    <i r="3">
      <x v="17"/>
    </i>
    <i r="3">
      <x v="25"/>
    </i>
    <i r="2">
      <x v="12"/>
      <x v="22"/>
    </i>
    <i r="2">
      <x v="13"/>
      <x v="1"/>
    </i>
    <i r="2">
      <x v="45"/>
      <x v="14"/>
    </i>
    <i r="2">
      <x v="46"/>
      <x v="14"/>
    </i>
    <i r="3">
      <x v="20"/>
    </i>
    <i r="2">
      <x v="47"/>
      <x v="20"/>
    </i>
    <i r="2">
      <x v="54"/>
      <x v="22"/>
    </i>
    <i r="2">
      <x v="55"/>
      <x v="7"/>
    </i>
    <i r="3">
      <x v="52"/>
    </i>
    <i r="2">
      <x v="56"/>
      <x v="9"/>
    </i>
    <i r="2">
      <x v="57"/>
      <x v="12"/>
    </i>
    <i r="2">
      <x v="58"/>
      <x v="42"/>
    </i>
    <i r="2">
      <x v="63"/>
      <x v="20"/>
    </i>
    <i r="2">
      <x v="64"/>
      <x v="16"/>
    </i>
    <i r="3">
      <x v="20"/>
    </i>
    <i r="2">
      <x v="65"/>
      <x v="14"/>
    </i>
    <i r="2">
      <x v="66"/>
      <x v="5"/>
    </i>
    <i r="2">
      <x v="67"/>
      <x v="20"/>
    </i>
    <i r="3">
      <x v="32"/>
    </i>
    <i r="2">
      <x v="68"/>
      <x v="5"/>
    </i>
    <i r="3">
      <x v="7"/>
    </i>
    <i r="3">
      <x v="20"/>
    </i>
    <i r="2">
      <x v="69"/>
      <x v="50"/>
    </i>
    <i r="3">
      <x v="51"/>
    </i>
    <i r="2">
      <x v="70"/>
      <x v="19"/>
    </i>
    <i r="3">
      <x v="26"/>
    </i>
    <i r="2">
      <x v="73"/>
      <x v="50"/>
    </i>
    <i r="2">
      <x v="75"/>
      <x v="32"/>
    </i>
    <i r="3">
      <x v="50"/>
    </i>
    <i r="3">
      <x v="52"/>
    </i>
    <i r="3">
      <x v="54"/>
    </i>
    <i r="3">
      <x v="55"/>
    </i>
    <i r="2">
      <x v="76"/>
      <x v="59"/>
    </i>
    <i r="2">
      <x v="77"/>
      <x v="50"/>
    </i>
    <i r="3">
      <x v="55"/>
    </i>
    <i r="2">
      <x v="80"/>
      <x v="20"/>
    </i>
    <i r="2">
      <x v="81"/>
      <x v="5"/>
    </i>
    <i r="3">
      <x v="26"/>
    </i>
    <i r="3">
      <x v="50"/>
    </i>
    <i r="3">
      <x v="52"/>
    </i>
    <i r="2">
      <x v="85"/>
      <x v="52"/>
    </i>
    <i r="2">
      <x v="87"/>
      <x v="7"/>
    </i>
    <i r="3">
      <x v="55"/>
    </i>
    <i r="2">
      <x v="88"/>
      <x v="20"/>
    </i>
    <i r="2">
      <x v="89"/>
      <x v="50"/>
    </i>
    <i r="3">
      <x v="64"/>
    </i>
    <i r="2">
      <x v="90"/>
      <x v="50"/>
    </i>
    <i r="2">
      <x v="91"/>
      <x v="55"/>
    </i>
    <i r="2">
      <x v="92"/>
      <x v="5"/>
    </i>
    <i r="2">
      <x v="93"/>
      <x v="7"/>
    </i>
    <i r="3">
      <x v="52"/>
    </i>
    <i r="2">
      <x v="96"/>
      <x v="55"/>
    </i>
    <i r="2">
      <x v="97"/>
      <x v="32"/>
    </i>
    <i r="2">
      <x v="98"/>
      <x v="32"/>
    </i>
    <i t="default" r="1">
      <x/>
    </i>
    <i r="1">
      <x v="2"/>
      <x v="45"/>
      <x v="3"/>
    </i>
    <i r="3">
      <x v="47"/>
    </i>
    <i r="3">
      <x v="48"/>
    </i>
    <i t="default" r="1">
      <x v="2"/>
    </i>
    <i r="1">
      <x v="4"/>
      <x v="48"/>
      <x v="38"/>
    </i>
    <i r="2">
      <x v="50"/>
      <x v="39"/>
    </i>
    <i r="3">
      <x v="40"/>
    </i>
    <i t="default" r="1">
      <x v="4"/>
    </i>
    <i r="1">
      <x v="5"/>
      <x v="49"/>
      <x v="14"/>
    </i>
    <i t="default" r="1">
      <x v="5"/>
    </i>
    <i r="1">
      <x v="6"/>
      <x v="51"/>
      <x v="41"/>
    </i>
    <i r="2">
      <x v="79"/>
      <x v="41"/>
    </i>
    <i t="default" r="1">
      <x v="6"/>
    </i>
    <i r="1">
      <x v="7"/>
      <x v="59"/>
      <x v="43"/>
    </i>
    <i r="3">
      <x v="44"/>
    </i>
    <i r="2">
      <x v="60"/>
      <x v="45"/>
    </i>
    <i r="2">
      <x v="71"/>
      <x v="43"/>
    </i>
    <i t="default" r="1">
      <x v="7"/>
    </i>
    <i r="1">
      <x v="8"/>
      <x v="61"/>
      <x v="49"/>
    </i>
    <i r="2">
      <x v="74"/>
      <x v="49"/>
    </i>
    <i r="2">
      <x v="86"/>
      <x v="63"/>
    </i>
    <i r="2">
      <x v="95"/>
      <x v="63"/>
    </i>
    <i t="default" r="1">
      <x v="8"/>
    </i>
    <i r="1">
      <x v="9"/>
      <x v="62"/>
      <x v="46"/>
    </i>
    <i t="default" r="1">
      <x v="9"/>
    </i>
    <i r="1">
      <x v="10"/>
      <x v="74"/>
      <x v="53"/>
    </i>
    <i t="default" r="1">
      <x v="10"/>
    </i>
    <i r="1">
      <x v="11"/>
      <x v="78"/>
      <x v="56"/>
    </i>
    <i r="3">
      <x v="60"/>
    </i>
    <i r="3">
      <x v="62"/>
    </i>
    <i r="2">
      <x v="82"/>
      <x v="56"/>
    </i>
    <i r="3">
      <x v="57"/>
    </i>
    <i r="2">
      <x v="83"/>
      <x v="58"/>
    </i>
    <i r="2">
      <x v="99"/>
      <x v="56"/>
    </i>
    <i r="3">
      <x v="62"/>
    </i>
    <i r="2">
      <x v="100"/>
      <x v="55"/>
    </i>
    <i t="default" r="1">
      <x v="11"/>
    </i>
    <i r="1">
      <x v="12"/>
      <x v="84"/>
      <x v="61"/>
    </i>
    <i t="default" r="1">
      <x v="12"/>
    </i>
    <i r="1">
      <x v="13"/>
      <x v="94"/>
      <x v="65"/>
    </i>
    <i t="default" r="1">
      <x v="13"/>
    </i>
    <i t="default"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11">
      <pivotArea dataOnly="0" outline="0" fieldPosition="0">
        <references count="1">
          <reference field="3" count="0" defaultSubtotal="1"/>
        </references>
      </pivotArea>
    </format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grandRow="1" outline="0" fieldPosition="0"/>
    </format>
    <format dxfId="8">
      <pivotArea outline="0" fieldPosition="0">
        <references count="1">
          <reference field="4294967294" count="1">
            <x v="1"/>
          </reference>
        </references>
      </pivotArea>
    </format>
    <format dxfId="7">
      <pivotArea outline="0" fieldPosition="0">
        <references count="1">
          <reference field="4294967294" count="1">
            <x v="2"/>
          </reference>
        </references>
      </pivotArea>
    </format>
    <format dxfId="6">
      <pivotArea outline="0" fieldPosition="0">
        <references count="1">
          <reference field="4294967294" count="1">
            <x v="0"/>
          </reference>
        </references>
      </pivotArea>
    </format>
    <format dxfId="5">
      <pivotArea dataOnly="0" outline="0" fieldPosition="0">
        <references count="1">
          <reference field="4" count="0" defaultSubtotal="1"/>
        </references>
      </pivotArea>
    </format>
    <format dxfId="4">
      <pivotArea dataOnly="0" outline="0" fieldPosition="0">
        <references count="1">
          <reference field="2" count="0" defaultSubtotal="1"/>
        </references>
      </pivotArea>
    </format>
    <format dxfId="3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3C3F32-F2A6-465C-9BE7-C25D7C468F66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71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66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6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F58D81-EB4C-4255-9992-29C08C790635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63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66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59">
    <i>
      <x/>
      <x v="2"/>
    </i>
    <i r="1">
      <x v="4"/>
    </i>
    <i r="1">
      <x v="7"/>
    </i>
    <i r="1">
      <x v="21"/>
    </i>
    <i r="1">
      <x v="26"/>
    </i>
    <i r="1">
      <x v="38"/>
    </i>
    <i r="1">
      <x v="39"/>
    </i>
    <i r="1">
      <x v="40"/>
    </i>
    <i r="1">
      <x v="41"/>
    </i>
    <i r="1">
      <x v="42"/>
    </i>
    <i r="1">
      <x v="52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5"/>
    </i>
    <i r="1">
      <x v="50"/>
    </i>
    <i r="1">
      <x v="52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4"/>
    </i>
    <i r="1">
      <x v="41"/>
    </i>
    <i r="1">
      <x v="49"/>
    </i>
    <i r="1">
      <x v="50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50"/>
    </i>
    <i r="1">
      <x v="52"/>
    </i>
    <i r="1">
      <x v="55"/>
    </i>
    <i r="1">
      <x v="56"/>
    </i>
    <i r="1">
      <x v="62"/>
    </i>
    <i r="1">
      <x v="63"/>
    </i>
    <i r="1">
      <x v="64"/>
    </i>
    <i r="1">
      <x v="65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1"/>
    </i>
    <i r="1">
      <x v="34"/>
    </i>
    <i r="1">
      <x v="36"/>
    </i>
    <i r="1">
      <x v="37"/>
    </i>
    <i r="1">
      <x v="52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3"/>
    </i>
    <i r="1">
      <x v="44"/>
    </i>
    <i r="1">
      <x v="45"/>
    </i>
    <i r="1">
      <x v="46"/>
    </i>
    <i r="1">
      <x v="4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3"/>
    </i>
    <i r="1">
      <x v="47"/>
    </i>
    <i r="1">
      <x v="48"/>
    </i>
    <i r="1">
      <x v="50"/>
    </i>
    <i r="1">
      <x v="51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1D9873-C679-4A7B-BDCE-57403157B65B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71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66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6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1">
      <pivotArea dataOnly="0" outline="0" fieldPosition="0">
        <references count="1">
          <reference field="6" count="13">
            <x v="2"/>
            <x v="6"/>
            <x v="7"/>
            <x v="14"/>
            <x v="17"/>
            <x v="19"/>
            <x v="21"/>
            <x v="26"/>
            <x v="32"/>
            <x v="34"/>
            <x v="38"/>
            <x v="39"/>
            <x v="41"/>
          </reference>
        </references>
      </pivotArea>
    </format>
    <format dxfId="0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comments" Target="../comments1.xml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8.bin"/><Relationship Id="rId12" Type="http://schemas.openxmlformats.org/officeDocument/2006/relationships/image" Target="../media/image70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7.emf"/><Relationship Id="rId11" Type="http://schemas.openxmlformats.org/officeDocument/2006/relationships/oleObject" Target="../embeddings/oleObject70.bin"/><Relationship Id="rId5" Type="http://schemas.openxmlformats.org/officeDocument/2006/relationships/oleObject" Target="../embeddings/oleObject67.bin"/><Relationship Id="rId10" Type="http://schemas.openxmlformats.org/officeDocument/2006/relationships/image" Target="../media/image69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69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3"/>
  <sheetViews>
    <sheetView workbookViewId="0">
      <selection activeCell="A14" sqref="A14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307</v>
      </c>
      <c r="B5" t="s">
        <v>41</v>
      </c>
      <c r="C5" t="s">
        <v>309</v>
      </c>
    </row>
    <row r="6" spans="1:3" x14ac:dyDescent="0.35">
      <c r="A6" t="s">
        <v>308</v>
      </c>
      <c r="B6" t="s">
        <v>41</v>
      </c>
      <c r="C6" t="s">
        <v>310</v>
      </c>
    </row>
    <row r="7" spans="1:3" x14ac:dyDescent="0.35">
      <c r="A7" t="s">
        <v>350</v>
      </c>
      <c r="B7" t="s">
        <v>41</v>
      </c>
      <c r="C7" t="s">
        <v>344</v>
      </c>
    </row>
    <row r="8" spans="1:3" x14ac:dyDescent="0.35">
      <c r="A8" t="s">
        <v>360</v>
      </c>
      <c r="B8" t="s">
        <v>41</v>
      </c>
      <c r="C8" t="s">
        <v>351</v>
      </c>
    </row>
    <row r="9" spans="1:3" x14ac:dyDescent="0.35">
      <c r="A9" t="s">
        <v>365</v>
      </c>
      <c r="B9" t="s">
        <v>41</v>
      </c>
      <c r="C9" t="s">
        <v>366</v>
      </c>
    </row>
    <row r="10" spans="1:3" x14ac:dyDescent="0.35">
      <c r="A10" t="s">
        <v>441</v>
      </c>
      <c r="B10" t="s">
        <v>41</v>
      </c>
      <c r="C10" t="s">
        <v>442</v>
      </c>
    </row>
    <row r="11" spans="1:3" x14ac:dyDescent="0.35">
      <c r="A11" t="s">
        <v>446</v>
      </c>
      <c r="B11" t="s">
        <v>41</v>
      </c>
      <c r="C11" t="s">
        <v>447</v>
      </c>
    </row>
    <row r="12" spans="1:3" x14ac:dyDescent="0.35">
      <c r="A12" t="s">
        <v>482</v>
      </c>
      <c r="B12" t="s">
        <v>41</v>
      </c>
      <c r="C12" t="s">
        <v>493</v>
      </c>
    </row>
    <row r="13" spans="1:3" x14ac:dyDescent="0.35">
      <c r="A13" t="s">
        <v>526</v>
      </c>
      <c r="B13" t="s">
        <v>41</v>
      </c>
      <c r="C13" t="s">
        <v>525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190"/>
  <sheetViews>
    <sheetView tabSelected="1" topLeftCell="A165" zoomScale="80" zoomScaleNormal="80" workbookViewId="0">
      <selection activeCell="A179" sqref="A179"/>
    </sheetView>
  </sheetViews>
  <sheetFormatPr defaultRowHeight="14.5" x14ac:dyDescent="0.35"/>
  <cols>
    <col min="1" max="1" width="11.08984375" style="102" customWidth="1"/>
    <col min="2" max="2" width="5.36328125" style="103" customWidth="1"/>
    <col min="3" max="3" width="5.54296875" style="103" customWidth="1"/>
    <col min="4" max="4" width="11.26953125" style="102" bestFit="1" customWidth="1"/>
    <col min="5" max="5" width="12" style="96" customWidth="1"/>
    <col min="6" max="6" width="20" style="96" customWidth="1"/>
    <col min="7" max="7" width="20.08984375" style="96" customWidth="1"/>
    <col min="8" max="8" width="9" style="96" customWidth="1"/>
    <col min="9" max="9" width="5.26953125" style="102" customWidth="1"/>
    <col min="10" max="10" width="5.6328125" style="96" customWidth="1"/>
    <col min="11" max="11" width="9.90625" style="96" customWidth="1"/>
    <col min="12" max="12" width="10.6328125" style="96" customWidth="1"/>
    <col min="13" max="13" width="11.7265625" style="96" customWidth="1"/>
    <col min="14" max="14" width="13.81640625" style="96" customWidth="1"/>
    <col min="15" max="15" width="5.26953125" style="96" customWidth="1"/>
    <col min="16" max="16" width="7.6328125" style="96" customWidth="1"/>
    <col min="17" max="17" width="18.26953125" style="96" customWidth="1"/>
    <col min="18" max="18" width="10.26953125" style="96" customWidth="1"/>
    <col min="19" max="19" width="2.90625" style="96" customWidth="1"/>
    <col min="20" max="16384" width="8.7265625" style="96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294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5" t="s">
        <v>329</v>
      </c>
      <c r="E6" s="116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5" t="s">
        <v>329</v>
      </c>
      <c r="E7" s="116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5" t="s">
        <v>329</v>
      </c>
      <c r="E8" s="116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5" t="s">
        <v>329</v>
      </c>
      <c r="E9" s="116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5" t="s">
        <v>329</v>
      </c>
      <c r="E10" s="116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7" t="s">
        <v>74</v>
      </c>
      <c r="E11" s="116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7" t="s">
        <v>74</v>
      </c>
      <c r="E12" s="116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7" t="s">
        <v>74</v>
      </c>
      <c r="E13" s="116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7" t="s">
        <v>74</v>
      </c>
      <c r="E14" s="116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8">
        <v>100620</v>
      </c>
      <c r="E15" s="119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7" t="s">
        <v>75</v>
      </c>
      <c r="E16" s="116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7" t="s">
        <v>75</v>
      </c>
      <c r="E17" s="116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7" t="s">
        <v>75</v>
      </c>
      <c r="E18" s="116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7" t="s">
        <v>75</v>
      </c>
      <c r="E19" s="116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7" t="s">
        <v>76</v>
      </c>
      <c r="E20" s="116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7" t="s">
        <v>76</v>
      </c>
      <c r="E21" s="116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7" t="s">
        <v>77</v>
      </c>
      <c r="E22" s="116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298</v>
      </c>
      <c r="O22" s="3">
        <v>2</v>
      </c>
      <c r="P22" s="9">
        <f t="shared" si="0"/>
        <v>0</v>
      </c>
      <c r="Q22" s="23" t="s">
        <v>299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7" t="s">
        <v>77</v>
      </c>
      <c r="E23" s="116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298</v>
      </c>
      <c r="O23" s="3">
        <v>1</v>
      </c>
      <c r="P23" s="9">
        <f t="shared" si="0"/>
        <v>0</v>
      </c>
      <c r="Q23" s="23" t="s">
        <v>300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7" t="s">
        <v>77</v>
      </c>
      <c r="E24" s="116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7" t="s">
        <v>78</v>
      </c>
      <c r="E25" s="116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7" t="s">
        <v>108</v>
      </c>
      <c r="E26" s="119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7" t="s">
        <v>109</v>
      </c>
      <c r="E27" s="119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7" t="s">
        <v>330</v>
      </c>
      <c r="E28" s="119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7" t="s">
        <v>415</v>
      </c>
      <c r="E29" s="119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7" t="s">
        <v>79</v>
      </c>
      <c r="E30" s="119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7" t="s">
        <v>80</v>
      </c>
      <c r="E31" s="119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7" t="s">
        <v>82</v>
      </c>
      <c r="E32" s="119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7" t="s">
        <v>82</v>
      </c>
      <c r="E33" s="119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7" t="s">
        <v>81</v>
      </c>
      <c r="E34" s="119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7" t="s">
        <v>83</v>
      </c>
      <c r="E35" s="119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7" t="s">
        <v>107</v>
      </c>
      <c r="E36" s="119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7" t="s">
        <v>107</v>
      </c>
      <c r="E37" s="119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7" t="s">
        <v>106</v>
      </c>
      <c r="E38" s="119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7" t="s">
        <v>106</v>
      </c>
      <c r="E39" s="119" t="s">
        <v>10</v>
      </c>
      <c r="F39" s="59" t="s">
        <v>268</v>
      </c>
      <c r="G39" s="60" t="s">
        <v>268</v>
      </c>
      <c r="H39" s="57" t="s">
        <v>47</v>
      </c>
      <c r="I39" s="17">
        <v>1</v>
      </c>
      <c r="J39" s="21" t="s">
        <v>25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20" t="s">
        <v>85</v>
      </c>
      <c r="E40" s="119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20" t="s">
        <v>85</v>
      </c>
      <c r="E41" s="119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20" t="s">
        <v>85</v>
      </c>
      <c r="E42" s="119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263</v>
      </c>
      <c r="O42" s="3">
        <f>1+2+2+1</f>
        <v>6</v>
      </c>
      <c r="P42" s="9">
        <f t="shared" si="8"/>
        <v>0</v>
      </c>
      <c r="Q42" s="23" t="s">
        <v>264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20" t="s">
        <v>85</v>
      </c>
      <c r="E43" s="119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247</v>
      </c>
      <c r="O43" s="3">
        <f>1+3+1+1</f>
        <v>6</v>
      </c>
      <c r="P43" s="9">
        <f t="shared" si="8"/>
        <v>0</v>
      </c>
      <c r="Q43" s="23" t="s">
        <v>248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20" t="s">
        <v>85</v>
      </c>
      <c r="E44" s="119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20" t="s">
        <v>110</v>
      </c>
      <c r="E45" s="120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20" t="s">
        <v>148</v>
      </c>
      <c r="E46" s="120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598</v>
      </c>
      <c r="O46" s="3">
        <f>1+8+2+6+3</f>
        <v>20</v>
      </c>
      <c r="P46" s="9">
        <f t="shared" si="8"/>
        <v>0</v>
      </c>
      <c r="Q46" s="23" t="s">
        <v>599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20" t="s">
        <v>148</v>
      </c>
      <c r="E47" s="120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582</v>
      </c>
      <c r="O47" s="3">
        <f>1+3+7+2+4+1+2</f>
        <v>20</v>
      </c>
      <c r="P47" s="9">
        <f t="shared" si="8"/>
        <v>0</v>
      </c>
      <c r="Q47" s="23" t="s">
        <v>583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20" t="s">
        <v>148</v>
      </c>
      <c r="E48" s="120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400</v>
      </c>
      <c r="O48" s="3">
        <f>1+1+5+2+4+1+1</f>
        <v>15</v>
      </c>
      <c r="P48" s="9">
        <f t="shared" si="8"/>
        <v>0</v>
      </c>
      <c r="Q48" s="23" t="s">
        <v>399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20" t="s">
        <v>118</v>
      </c>
      <c r="E49" s="120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20" t="s">
        <v>121</v>
      </c>
      <c r="E50" s="120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303</v>
      </c>
      <c r="O50" s="3">
        <f>1+2+1+1</f>
        <v>5</v>
      </c>
      <c r="P50" s="9">
        <f t="shared" si="8"/>
        <v>0</v>
      </c>
      <c r="Q50" s="23" t="s">
        <v>304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20" t="s">
        <v>121</v>
      </c>
      <c r="E51" s="120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271</v>
      </c>
      <c r="O51" s="3">
        <f>1+1+2+2+5+2+1+2+4</f>
        <v>20</v>
      </c>
      <c r="P51" s="9">
        <f t="shared" si="8"/>
        <v>0</v>
      </c>
      <c r="Q51" s="23" t="s">
        <v>270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20" t="s">
        <v>121</v>
      </c>
      <c r="E52" s="120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20" t="s">
        <v>122</v>
      </c>
      <c r="E53" s="120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20" t="s">
        <v>126</v>
      </c>
      <c r="E54" s="120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20" t="s">
        <v>124</v>
      </c>
      <c r="E55" s="120" t="s">
        <v>10</v>
      </c>
      <c r="F55" s="48" t="s">
        <v>246</v>
      </c>
      <c r="G55" s="64" t="s">
        <v>246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252</v>
      </c>
      <c r="O55" s="32">
        <f>1+3</f>
        <v>4</v>
      </c>
      <c r="P55" s="67">
        <f t="shared" si="8"/>
        <v>0</v>
      </c>
      <c r="Q55" s="23" t="s">
        <v>253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20" t="s">
        <v>127</v>
      </c>
      <c r="E56" s="120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20" t="s">
        <v>128</v>
      </c>
      <c r="E57" s="120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20" t="s">
        <v>128</v>
      </c>
      <c r="E58" s="120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20"/>
      <c r="E59" s="120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21" t="s">
        <v>175</v>
      </c>
      <c r="E60" s="120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20" t="s">
        <v>159</v>
      </c>
      <c r="E61" s="120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20" t="s">
        <v>160</v>
      </c>
      <c r="E62" s="120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258</v>
      </c>
      <c r="O62" s="3">
        <f>6+2+1+2+6+3</f>
        <v>20</v>
      </c>
      <c r="P62" s="9">
        <f t="shared" si="8"/>
        <v>0</v>
      </c>
      <c r="Q62" s="23" t="s">
        <v>259</v>
      </c>
      <c r="R62" s="23" t="s">
        <v>254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20" t="s">
        <v>174</v>
      </c>
      <c r="E63" s="120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267</v>
      </c>
      <c r="O63" s="3">
        <f>3+1+1</f>
        <v>5</v>
      </c>
      <c r="P63" s="9">
        <f t="shared" si="8"/>
        <v>0</v>
      </c>
      <c r="Q63" s="23" t="s">
        <v>265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21" t="s">
        <v>175</v>
      </c>
      <c r="E64" s="120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29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20" t="s">
        <v>161</v>
      </c>
      <c r="E65" s="120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256</v>
      </c>
      <c r="O65" s="3">
        <f>2+1+1</f>
        <v>4</v>
      </c>
      <c r="P65" s="9">
        <f>I65-O65</f>
        <v>6</v>
      </c>
      <c r="Q65" s="23" t="s">
        <v>255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20" t="s">
        <v>195</v>
      </c>
      <c r="E66" s="120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250</v>
      </c>
      <c r="O66" s="3">
        <f>4+4+8+4</f>
        <v>20</v>
      </c>
      <c r="P66" s="9">
        <f>I66-O66</f>
        <v>0</v>
      </c>
      <c r="Q66" s="23" t="s">
        <v>251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20" t="s">
        <v>195</v>
      </c>
      <c r="E67" s="120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22" t="s">
        <v>207</v>
      </c>
      <c r="E68" s="120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301</v>
      </c>
      <c r="O68" s="3">
        <f>1+3+3+1+5+2+1+1+1+2</f>
        <v>20</v>
      </c>
      <c r="P68" s="9">
        <f>I68-O68</f>
        <v>0</v>
      </c>
      <c r="Q68" s="23" t="s">
        <v>302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22" t="s">
        <v>276</v>
      </c>
      <c r="E69" s="120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327</v>
      </c>
      <c r="O69" s="3">
        <f>5+10+5+5+10+5</f>
        <v>40</v>
      </c>
      <c r="P69" s="9">
        <f t="shared" si="8"/>
        <v>0</v>
      </c>
      <c r="Q69" s="23" t="s">
        <v>328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22" t="s">
        <v>277</v>
      </c>
      <c r="E70" s="120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20" t="s">
        <v>236</v>
      </c>
      <c r="E71" s="120" t="s">
        <v>36</v>
      </c>
      <c r="F71" s="59" t="s">
        <v>237</v>
      </c>
      <c r="G71" s="59" t="s">
        <v>237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278</v>
      </c>
      <c r="E72" s="120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22" t="s">
        <v>279</v>
      </c>
      <c r="E73" s="120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22" t="s">
        <v>279</v>
      </c>
      <c r="E74" s="120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22" t="s">
        <v>279</v>
      </c>
      <c r="E75" s="120" t="s">
        <v>10</v>
      </c>
      <c r="F75" s="59" t="s">
        <v>230</v>
      </c>
      <c r="G75" s="59" t="s">
        <v>235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22" t="s">
        <v>279</v>
      </c>
      <c r="E76" s="120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22" t="s">
        <v>279</v>
      </c>
      <c r="E77" s="120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22" t="s">
        <v>279</v>
      </c>
      <c r="E78" s="120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22" t="s">
        <v>279</v>
      </c>
      <c r="E79" s="120" t="s">
        <v>10</v>
      </c>
      <c r="F79" s="59" t="s">
        <v>234</v>
      </c>
      <c r="G79" s="59" t="s">
        <v>234</v>
      </c>
      <c r="H79" s="57" t="s">
        <v>47</v>
      </c>
      <c r="I79" s="17">
        <v>1</v>
      </c>
      <c r="J79" s="4" t="s">
        <v>25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22" t="s">
        <v>281</v>
      </c>
      <c r="E80" s="120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428</v>
      </c>
      <c r="O80" s="3">
        <f>8+5+1+1+5+1+5+1+5</f>
        <v>32</v>
      </c>
      <c r="P80" s="9">
        <f>I80-O80</f>
        <v>0</v>
      </c>
      <c r="Q80" s="23" t="s">
        <v>425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22" t="s">
        <v>280</v>
      </c>
      <c r="E81" s="120" t="s">
        <v>10</v>
      </c>
      <c r="F81" s="59" t="s">
        <v>238</v>
      </c>
      <c r="G81" s="65" t="s">
        <v>240</v>
      </c>
      <c r="H81" s="57" t="s">
        <v>51</v>
      </c>
      <c r="I81" s="17">
        <v>16</v>
      </c>
      <c r="J81" s="21" t="s">
        <v>242</v>
      </c>
      <c r="K81" s="12">
        <v>120</v>
      </c>
      <c r="L81" s="84">
        <v>120</v>
      </c>
      <c r="M81" s="11">
        <f t="shared" si="7"/>
        <v>226862.5</v>
      </c>
      <c r="N81" s="43" t="s">
        <v>503</v>
      </c>
      <c r="O81" s="3">
        <f>6+5</f>
        <v>11</v>
      </c>
      <c r="P81" s="9">
        <f t="shared" si="12"/>
        <v>5</v>
      </c>
      <c r="Q81" s="23" t="s">
        <v>504</v>
      </c>
      <c r="R81" s="23" t="s">
        <v>241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22" t="s">
        <v>280</v>
      </c>
      <c r="E82" s="120" t="s">
        <v>10</v>
      </c>
      <c r="F82" s="59" t="s">
        <v>239</v>
      </c>
      <c r="G82" s="65" t="s">
        <v>239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243</v>
      </c>
      <c r="O82" s="3">
        <v>1</v>
      </c>
      <c r="P82" s="9">
        <f t="shared" si="12"/>
        <v>0</v>
      </c>
      <c r="Q82" s="3" t="s">
        <v>244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22" t="s">
        <v>282</v>
      </c>
      <c r="E83" s="120" t="s">
        <v>10</v>
      </c>
      <c r="F83" s="59" t="s">
        <v>246</v>
      </c>
      <c r="G83" s="60" t="s">
        <v>246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421</v>
      </c>
      <c r="O83" s="3">
        <f>2+2+4+2+1</f>
        <v>11</v>
      </c>
      <c r="P83" s="9">
        <f t="shared" si="12"/>
        <v>1</v>
      </c>
      <c r="Q83" s="23" t="s">
        <v>422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20" t="s">
        <v>282</v>
      </c>
      <c r="E84" s="120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249</v>
      </c>
      <c r="O84" s="3">
        <v>1</v>
      </c>
      <c r="P84" s="69">
        <f t="shared" si="12"/>
        <v>0</v>
      </c>
      <c r="Q84" s="3" t="s">
        <v>244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22" t="s">
        <v>283</v>
      </c>
      <c r="E85" s="120" t="s">
        <v>10</v>
      </c>
      <c r="F85" s="59" t="s">
        <v>230</v>
      </c>
      <c r="G85" s="59" t="s">
        <v>235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261</v>
      </c>
      <c r="O85" s="3">
        <v>1</v>
      </c>
      <c r="P85" s="69">
        <f t="shared" si="12"/>
        <v>0</v>
      </c>
      <c r="Q85" s="3" t="s">
        <v>262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22" t="s">
        <v>291</v>
      </c>
      <c r="E86" s="120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403</v>
      </c>
      <c r="O86" s="3">
        <f>5+10+10+5+1+9</f>
        <v>40</v>
      </c>
      <c r="P86" s="69">
        <f t="shared" si="12"/>
        <v>0</v>
      </c>
      <c r="Q86" s="23" t="s">
        <v>404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20" t="s">
        <v>291</v>
      </c>
      <c r="E87" s="120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379</v>
      </c>
      <c r="O87" s="3">
        <f>3+1+1</f>
        <v>5</v>
      </c>
      <c r="P87" s="69">
        <f t="shared" si="12"/>
        <v>0</v>
      </c>
      <c r="Q87" s="23" t="s">
        <v>380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20" t="s">
        <v>291</v>
      </c>
      <c r="E88" s="120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293</v>
      </c>
      <c r="O88" s="3">
        <f>4+1</f>
        <v>5</v>
      </c>
      <c r="P88" s="69">
        <f t="shared" si="12"/>
        <v>0</v>
      </c>
      <c r="Q88" s="3" t="s">
        <v>290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20" t="s">
        <v>291</v>
      </c>
      <c r="E89" s="120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390</v>
      </c>
      <c r="O89" s="3">
        <f>2+1+1+1+4+1+1+4+4+1</f>
        <v>20</v>
      </c>
      <c r="P89" s="69">
        <f t="shared" si="12"/>
        <v>0</v>
      </c>
      <c r="Q89" s="23" t="s">
        <v>391</v>
      </c>
      <c r="R89" s="23" t="s">
        <v>286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20" t="s">
        <v>291</v>
      </c>
      <c r="E90" s="120" t="s">
        <v>10</v>
      </c>
      <c r="F90" s="59" t="s">
        <v>416</v>
      </c>
      <c r="G90" s="59" t="s">
        <v>416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289</v>
      </c>
      <c r="O90" s="3">
        <v>1</v>
      </c>
      <c r="P90" s="69">
        <f t="shared" si="12"/>
        <v>0</v>
      </c>
      <c r="Q90" s="23" t="s">
        <v>287</v>
      </c>
      <c r="R90" s="23" t="s">
        <v>288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22" t="s">
        <v>292</v>
      </c>
      <c r="E91" s="120" t="s">
        <v>10</v>
      </c>
      <c r="F91" s="45" t="s">
        <v>193</v>
      </c>
      <c r="G91" s="131" t="s">
        <v>479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505</v>
      </c>
      <c r="O91" s="3">
        <f>4+5+10+1</f>
        <v>20</v>
      </c>
      <c r="P91" s="69">
        <f t="shared" si="12"/>
        <v>0</v>
      </c>
      <c r="Q91" s="132" t="s">
        <v>506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20" t="s">
        <v>292</v>
      </c>
      <c r="E92" s="120" t="s">
        <v>10</v>
      </c>
      <c r="F92" s="53" t="s">
        <v>257</v>
      </c>
      <c r="G92" s="70" t="s">
        <v>257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260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20" t="s">
        <v>292</v>
      </c>
      <c r="E93" s="120" t="s">
        <v>10</v>
      </c>
      <c r="F93" s="59" t="s">
        <v>246</v>
      </c>
      <c r="G93" s="59" t="s">
        <v>246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71" t="s">
        <v>388</v>
      </c>
      <c r="O93" s="3">
        <f>2+2+2</f>
        <v>6</v>
      </c>
      <c r="P93" s="69">
        <f t="shared" si="12"/>
        <v>6</v>
      </c>
      <c r="Q93" s="23" t="s">
        <v>389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22" t="s">
        <v>284</v>
      </c>
      <c r="E94" s="120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261</v>
      </c>
      <c r="O94" s="3">
        <v>1</v>
      </c>
      <c r="P94" s="69">
        <f t="shared" si="12"/>
        <v>0</v>
      </c>
      <c r="Q94" s="3" t="s">
        <v>262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20"/>
      <c r="E95" s="120" t="s">
        <v>158</v>
      </c>
      <c r="F95" s="59" t="s">
        <v>273</v>
      </c>
      <c r="G95" s="59" t="s">
        <v>273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274</v>
      </c>
      <c r="O95" s="3">
        <v>3</v>
      </c>
      <c r="P95" s="69">
        <f t="shared" si="12"/>
        <v>0</v>
      </c>
      <c r="Q95" s="3" t="s">
        <v>275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22" t="s">
        <v>285</v>
      </c>
      <c r="E96" s="120" t="s">
        <v>10</v>
      </c>
      <c r="F96" s="59" t="s">
        <v>234</v>
      </c>
      <c r="G96" s="59" t="s">
        <v>234</v>
      </c>
      <c r="H96" s="23" t="s">
        <v>51</v>
      </c>
      <c r="I96" s="17">
        <v>1</v>
      </c>
      <c r="J96" s="4" t="s">
        <v>25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266</v>
      </c>
      <c r="O96" s="3">
        <v>1</v>
      </c>
      <c r="P96" s="69">
        <f t="shared" si="12"/>
        <v>0</v>
      </c>
      <c r="Q96" s="3" t="s">
        <v>269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22" t="s">
        <v>311</v>
      </c>
      <c r="E97" s="119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305</v>
      </c>
      <c r="O97" s="3">
        <f>6+2+2</f>
        <v>10</v>
      </c>
      <c r="P97" s="69">
        <f t="shared" si="12"/>
        <v>0</v>
      </c>
      <c r="Q97" s="23" t="s">
        <v>306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20" t="s">
        <v>311</v>
      </c>
      <c r="E98" s="116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323</v>
      </c>
      <c r="O98" s="3">
        <v>11</v>
      </c>
      <c r="P98" s="69">
        <f t="shared" si="12"/>
        <v>0</v>
      </c>
      <c r="Q98" s="82" t="s">
        <v>324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22" t="s">
        <v>312</v>
      </c>
      <c r="E99" s="119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325</v>
      </c>
      <c r="O99" s="3">
        <f>5+5</f>
        <v>10</v>
      </c>
      <c r="P99" s="69">
        <f t="shared" si="12"/>
        <v>0</v>
      </c>
      <c r="Q99" s="23" t="s">
        <v>326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20">
        <v>18634</v>
      </c>
      <c r="E100" s="119" t="s">
        <v>313</v>
      </c>
      <c r="F100" s="59" t="s">
        <v>322</v>
      </c>
      <c r="G100" s="59" t="s">
        <v>322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72" t="s">
        <v>532</v>
      </c>
      <c r="O100" s="3">
        <f>4+1+4</f>
        <v>9</v>
      </c>
      <c r="P100" s="69">
        <f t="shared" si="12"/>
        <v>11</v>
      </c>
      <c r="Q100" s="23" t="s">
        <v>533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22" t="s">
        <v>314</v>
      </c>
      <c r="E101" s="119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401</v>
      </c>
      <c r="O101" s="3">
        <f>1+1+3</f>
        <v>5</v>
      </c>
      <c r="P101" s="69">
        <f t="shared" si="12"/>
        <v>0</v>
      </c>
      <c r="Q101" s="23" t="s">
        <v>402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20">
        <v>18674</v>
      </c>
      <c r="E102" s="119" t="s">
        <v>313</v>
      </c>
      <c r="F102" s="59" t="s">
        <v>316</v>
      </c>
      <c r="G102" s="59" t="s">
        <v>316</v>
      </c>
      <c r="H102" s="57" t="s">
        <v>51</v>
      </c>
      <c r="I102" s="17">
        <v>2</v>
      </c>
      <c r="J102" s="31" t="s">
        <v>318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387</v>
      </c>
      <c r="O102" s="3">
        <v>1</v>
      </c>
      <c r="P102" s="69">
        <f t="shared" si="12"/>
        <v>1</v>
      </c>
      <c r="Q102" s="23" t="s">
        <v>321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20">
        <v>18674</v>
      </c>
      <c r="E103" s="119" t="s">
        <v>313</v>
      </c>
      <c r="F103" s="59" t="s">
        <v>317</v>
      </c>
      <c r="G103" s="59" t="s">
        <v>317</v>
      </c>
      <c r="H103" s="57" t="s">
        <v>51</v>
      </c>
      <c r="I103" s="17">
        <v>2</v>
      </c>
      <c r="J103" s="31" t="s">
        <v>318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387</v>
      </c>
      <c r="O103" s="3">
        <v>2</v>
      </c>
      <c r="P103" s="69">
        <f t="shared" si="12"/>
        <v>0</v>
      </c>
      <c r="Q103" s="23" t="s">
        <v>320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22" t="s">
        <v>315</v>
      </c>
      <c r="E104" s="119" t="s">
        <v>310</v>
      </c>
      <c r="F104" s="59" t="s">
        <v>319</v>
      </c>
      <c r="G104" s="59" t="s">
        <v>319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518</v>
      </c>
      <c r="O104" s="3">
        <f>1+2+1</f>
        <v>4</v>
      </c>
      <c r="P104" s="69">
        <f t="shared" si="12"/>
        <v>0</v>
      </c>
      <c r="Q104" s="23" t="s">
        <v>517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22" t="s">
        <v>331</v>
      </c>
      <c r="E105" s="119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579</v>
      </c>
      <c r="O105" s="3">
        <v>2</v>
      </c>
      <c r="P105" s="69">
        <f t="shared" si="12"/>
        <v>0</v>
      </c>
      <c r="Q105" s="23" t="s">
        <v>578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3" t="s">
        <v>332</v>
      </c>
      <c r="E106" s="119" t="s">
        <v>10</v>
      </c>
      <c r="F106" s="105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392</v>
      </c>
      <c r="O106" s="3">
        <f>5+1+2+4+4</f>
        <v>16</v>
      </c>
      <c r="P106" s="69">
        <f t="shared" si="12"/>
        <v>0</v>
      </c>
      <c r="Q106" s="23" t="s">
        <v>405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22" t="s">
        <v>332</v>
      </c>
      <c r="E107" s="119" t="s">
        <v>10</v>
      </c>
      <c r="F107" s="59" t="s">
        <v>416</v>
      </c>
      <c r="G107" s="59" t="s">
        <v>416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434</v>
      </c>
      <c r="O107" s="3">
        <f>4+3+1</f>
        <v>8</v>
      </c>
      <c r="P107" s="69">
        <f t="shared" si="12"/>
        <v>0</v>
      </c>
      <c r="Q107" s="23" t="s">
        <v>433</v>
      </c>
      <c r="R107" s="23"/>
    </row>
    <row r="108" spans="1:20" s="81" customFormat="1" ht="43" customHeight="1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3" t="s">
        <v>335</v>
      </c>
      <c r="E108" s="119" t="s">
        <v>10</v>
      </c>
      <c r="F108" s="105" t="s">
        <v>146</v>
      </c>
      <c r="G108" s="60" t="s">
        <v>180</v>
      </c>
      <c r="H108" s="91" t="s">
        <v>47</v>
      </c>
      <c r="I108" s="92">
        <v>16</v>
      </c>
      <c r="J108" s="91" t="s">
        <v>1</v>
      </c>
      <c r="K108" s="106">
        <v>394.2</v>
      </c>
      <c r="L108" s="93">
        <f t="shared" si="20"/>
        <v>6307.2</v>
      </c>
      <c r="M108" s="7">
        <f t="shared" si="14"/>
        <v>291285.7</v>
      </c>
      <c r="N108" s="111" t="s">
        <v>423</v>
      </c>
      <c r="O108" s="91">
        <f>1+4+4+4+1</f>
        <v>14</v>
      </c>
      <c r="P108" s="69">
        <f t="shared" si="12"/>
        <v>2</v>
      </c>
      <c r="Q108" s="95" t="s">
        <v>424</v>
      </c>
      <c r="R108" s="95"/>
      <c r="S108" s="96"/>
      <c r="T108" s="96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22" t="s">
        <v>334</v>
      </c>
      <c r="E109" s="119" t="s">
        <v>10</v>
      </c>
      <c r="F109" s="45" t="s">
        <v>477</v>
      </c>
      <c r="G109" s="47" t="s">
        <v>478</v>
      </c>
      <c r="H109" s="91" t="s">
        <v>47</v>
      </c>
      <c r="I109" s="92">
        <v>5</v>
      </c>
      <c r="J109" s="91" t="s">
        <v>1</v>
      </c>
      <c r="K109" s="91">
        <v>219</v>
      </c>
      <c r="L109" s="93">
        <f t="shared" si="20"/>
        <v>1095</v>
      </c>
      <c r="M109" s="7">
        <f t="shared" si="14"/>
        <v>292380.7</v>
      </c>
      <c r="N109" s="111" t="s">
        <v>507</v>
      </c>
      <c r="O109" s="91">
        <f>2+2+1</f>
        <v>5</v>
      </c>
      <c r="P109" s="94">
        <f t="shared" si="12"/>
        <v>0</v>
      </c>
      <c r="Q109" s="95" t="s">
        <v>508</v>
      </c>
      <c r="R109" s="95"/>
      <c r="S109" s="96"/>
      <c r="T109" s="96"/>
    </row>
    <row r="110" spans="1:20" ht="29" x14ac:dyDescent="0.35">
      <c r="A110" s="97">
        <v>44285</v>
      </c>
      <c r="B110" s="98">
        <f>MONTH(A110)</f>
        <v>3</v>
      </c>
      <c r="C110" s="99">
        <f t="shared" si="24"/>
        <v>2021</v>
      </c>
      <c r="D110" s="124" t="s">
        <v>336</v>
      </c>
      <c r="E110" s="125" t="s">
        <v>10</v>
      </c>
      <c r="F110" s="100" t="s">
        <v>339</v>
      </c>
      <c r="G110" s="100" t="s">
        <v>339</v>
      </c>
      <c r="H110" s="91" t="s">
        <v>51</v>
      </c>
      <c r="I110" s="92">
        <v>2</v>
      </c>
      <c r="J110" s="91" t="s">
        <v>0</v>
      </c>
      <c r="K110" s="91">
        <v>1620</v>
      </c>
      <c r="L110" s="93">
        <f t="shared" si="20"/>
        <v>3240</v>
      </c>
      <c r="M110" s="7">
        <f t="shared" si="14"/>
        <v>295620.7</v>
      </c>
      <c r="N110" s="104" t="s">
        <v>338</v>
      </c>
      <c r="O110" s="91">
        <v>2</v>
      </c>
      <c r="P110" s="94">
        <f t="shared" si="12"/>
        <v>0</v>
      </c>
      <c r="Q110" s="91" t="s">
        <v>337</v>
      </c>
      <c r="R110" s="95"/>
    </row>
    <row r="111" spans="1:20" x14ac:dyDescent="0.35">
      <c r="A111" s="97">
        <v>44287</v>
      </c>
      <c r="B111" s="98">
        <f>MONTH(A111)</f>
        <v>4</v>
      </c>
      <c r="C111" s="99">
        <f t="shared" si="24"/>
        <v>2021</v>
      </c>
      <c r="D111" s="124" t="s">
        <v>374</v>
      </c>
      <c r="E111" s="125" t="s">
        <v>10</v>
      </c>
      <c r="F111" s="105" t="s">
        <v>29</v>
      </c>
      <c r="G111" s="60" t="s">
        <v>29</v>
      </c>
      <c r="H111" s="91" t="s">
        <v>47</v>
      </c>
      <c r="I111" s="92">
        <v>5</v>
      </c>
      <c r="J111" s="91" t="s">
        <v>0</v>
      </c>
      <c r="K111" s="106">
        <v>1650</v>
      </c>
      <c r="L111" s="93">
        <f t="shared" si="20"/>
        <v>8250</v>
      </c>
      <c r="M111" s="7">
        <f t="shared" si="14"/>
        <v>303870.7</v>
      </c>
      <c r="N111" s="104" t="s">
        <v>342</v>
      </c>
      <c r="O111" s="91">
        <v>5</v>
      </c>
      <c r="P111" s="94">
        <f t="shared" si="12"/>
        <v>0</v>
      </c>
      <c r="Q111" s="91" t="s">
        <v>343</v>
      </c>
      <c r="R111" s="95"/>
    </row>
    <row r="112" spans="1:20" ht="29" x14ac:dyDescent="0.35">
      <c r="A112" s="97">
        <v>44291</v>
      </c>
      <c r="B112" s="98">
        <f t="shared" ref="B112:B116" si="25">MONTH(A112)</f>
        <v>4</v>
      </c>
      <c r="C112" s="99">
        <f t="shared" ref="C112:C116" si="26">YEAR(A112)</f>
        <v>2021</v>
      </c>
      <c r="D112" s="124" t="s">
        <v>375</v>
      </c>
      <c r="E112" s="125" t="s">
        <v>10</v>
      </c>
      <c r="F112" s="105" t="s">
        <v>29</v>
      </c>
      <c r="G112" s="60" t="s">
        <v>29</v>
      </c>
      <c r="H112" s="91" t="s">
        <v>47</v>
      </c>
      <c r="I112" s="92">
        <v>10</v>
      </c>
      <c r="J112" s="91" t="s">
        <v>0</v>
      </c>
      <c r="K112" s="106">
        <v>1650</v>
      </c>
      <c r="L112" s="93">
        <f t="shared" si="20"/>
        <v>16500</v>
      </c>
      <c r="M112" s="7">
        <f t="shared" si="14"/>
        <v>320370.7</v>
      </c>
      <c r="N112" s="111" t="s">
        <v>371</v>
      </c>
      <c r="O112" s="91">
        <f>1+2+5+2</f>
        <v>10</v>
      </c>
      <c r="P112" s="94">
        <f t="shared" si="12"/>
        <v>0</v>
      </c>
      <c r="Q112" s="95" t="s">
        <v>372</v>
      </c>
      <c r="R112" s="95"/>
    </row>
    <row r="113" spans="1:18" ht="29" x14ac:dyDescent="0.35">
      <c r="A113" s="97">
        <v>44291</v>
      </c>
      <c r="B113" s="98">
        <f t="shared" si="25"/>
        <v>4</v>
      </c>
      <c r="C113" s="99">
        <f t="shared" si="26"/>
        <v>2021</v>
      </c>
      <c r="D113" s="124" t="s">
        <v>375</v>
      </c>
      <c r="E113" s="125" t="s">
        <v>10</v>
      </c>
      <c r="F113" s="59" t="s">
        <v>140</v>
      </c>
      <c r="G113" s="60" t="s">
        <v>140</v>
      </c>
      <c r="H113" s="91" t="s">
        <v>47</v>
      </c>
      <c r="I113" s="92">
        <v>2</v>
      </c>
      <c r="J113" s="91" t="s">
        <v>18</v>
      </c>
      <c r="K113" s="91">
        <v>230</v>
      </c>
      <c r="L113" s="93">
        <f t="shared" si="20"/>
        <v>460</v>
      </c>
      <c r="M113" s="7">
        <f t="shared" si="14"/>
        <v>320830.7</v>
      </c>
      <c r="N113" s="108" t="s">
        <v>346</v>
      </c>
      <c r="O113" s="91">
        <v>2</v>
      </c>
      <c r="P113" s="94">
        <f t="shared" si="12"/>
        <v>0</v>
      </c>
      <c r="Q113" s="91" t="s">
        <v>347</v>
      </c>
      <c r="R113" s="95"/>
    </row>
    <row r="114" spans="1:18" ht="29" x14ac:dyDescent="0.35">
      <c r="A114" s="97">
        <v>44292</v>
      </c>
      <c r="B114" s="98">
        <f t="shared" si="25"/>
        <v>4</v>
      </c>
      <c r="C114" s="99">
        <f t="shared" si="26"/>
        <v>2021</v>
      </c>
      <c r="D114" s="126" t="s">
        <v>376</v>
      </c>
      <c r="E114" s="125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91">
        <v>222</v>
      </c>
      <c r="L114" s="93">
        <f t="shared" si="20"/>
        <v>1110</v>
      </c>
      <c r="M114" s="7">
        <f t="shared" si="14"/>
        <v>321940.7</v>
      </c>
      <c r="N114" s="108" t="s">
        <v>500</v>
      </c>
      <c r="O114" s="91">
        <f>1+4</f>
        <v>5</v>
      </c>
      <c r="P114" s="94">
        <f t="shared" si="12"/>
        <v>0</v>
      </c>
      <c r="Q114" s="91" t="s">
        <v>501</v>
      </c>
      <c r="R114" s="95"/>
    </row>
    <row r="115" spans="1:18" ht="29" x14ac:dyDescent="0.35">
      <c r="A115" s="109" t="s">
        <v>354</v>
      </c>
      <c r="B115" s="73">
        <f t="shared" si="25"/>
        <v>4</v>
      </c>
      <c r="C115" s="75">
        <f t="shared" si="26"/>
        <v>2021</v>
      </c>
      <c r="D115" s="126" t="s">
        <v>356</v>
      </c>
      <c r="E115" s="125" t="s">
        <v>344</v>
      </c>
      <c r="F115" s="105" t="s">
        <v>361</v>
      </c>
      <c r="G115" s="59" t="s">
        <v>361</v>
      </c>
      <c r="H115" s="3" t="s">
        <v>51</v>
      </c>
      <c r="I115" s="17">
        <v>6</v>
      </c>
      <c r="J115" s="32" t="s">
        <v>0</v>
      </c>
      <c r="K115" s="12">
        <v>1672</v>
      </c>
      <c r="L115" s="93">
        <f t="shared" si="20"/>
        <v>10032</v>
      </c>
      <c r="M115" s="7">
        <f t="shared" si="14"/>
        <v>331972.7</v>
      </c>
      <c r="N115" s="130" t="s">
        <v>429</v>
      </c>
      <c r="O115" s="91">
        <f>1+3+1+1</f>
        <v>6</v>
      </c>
      <c r="P115" s="94">
        <f t="shared" si="12"/>
        <v>0</v>
      </c>
      <c r="Q115" s="95" t="s">
        <v>417</v>
      </c>
      <c r="R115" s="95"/>
    </row>
    <row r="116" spans="1:18" ht="29" x14ac:dyDescent="0.35">
      <c r="A116" s="109" t="s">
        <v>354</v>
      </c>
      <c r="B116" s="73">
        <f t="shared" si="25"/>
        <v>4</v>
      </c>
      <c r="C116" s="75">
        <f t="shared" si="26"/>
        <v>2021</v>
      </c>
      <c r="D116" s="127" t="s">
        <v>356</v>
      </c>
      <c r="E116" s="125" t="s">
        <v>344</v>
      </c>
      <c r="F116" s="105" t="s">
        <v>362</v>
      </c>
      <c r="G116" s="60" t="s">
        <v>362</v>
      </c>
      <c r="H116" s="55" t="s">
        <v>51</v>
      </c>
      <c r="I116" s="17">
        <v>2</v>
      </c>
      <c r="J116" s="21" t="s">
        <v>0</v>
      </c>
      <c r="K116" s="106">
        <v>1672</v>
      </c>
      <c r="L116" s="93">
        <f t="shared" ref="L116:L132" si="27">SUM(I116*K116)</f>
        <v>3344</v>
      </c>
      <c r="M116" s="7">
        <f t="shared" si="14"/>
        <v>335316.7</v>
      </c>
      <c r="N116" s="104" t="s">
        <v>358</v>
      </c>
      <c r="O116" s="91">
        <f>1+1</f>
        <v>2</v>
      </c>
      <c r="P116" s="94">
        <f t="shared" si="12"/>
        <v>0</v>
      </c>
      <c r="Q116" s="91" t="s">
        <v>359</v>
      </c>
      <c r="R116" s="95"/>
    </row>
    <row r="117" spans="1:18" ht="29" x14ac:dyDescent="0.35">
      <c r="A117" s="97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6" t="s">
        <v>377</v>
      </c>
      <c r="E117" s="125" t="s">
        <v>10</v>
      </c>
      <c r="F117" s="105" t="s">
        <v>233</v>
      </c>
      <c r="G117" s="60" t="s">
        <v>233</v>
      </c>
      <c r="H117" s="55" t="s">
        <v>47</v>
      </c>
      <c r="I117" s="17">
        <v>2</v>
      </c>
      <c r="J117" s="107" t="s">
        <v>217</v>
      </c>
      <c r="K117" s="106">
        <v>290</v>
      </c>
      <c r="L117" s="93">
        <f t="shared" si="27"/>
        <v>580</v>
      </c>
      <c r="M117" s="7">
        <f t="shared" si="14"/>
        <v>335896.7</v>
      </c>
      <c r="N117" s="104" t="s">
        <v>342</v>
      </c>
      <c r="O117" s="91">
        <v>2</v>
      </c>
      <c r="P117" s="94">
        <f t="shared" si="12"/>
        <v>0</v>
      </c>
      <c r="Q117" s="91" t="s">
        <v>348</v>
      </c>
      <c r="R117" s="95" t="s">
        <v>349</v>
      </c>
    </row>
    <row r="118" spans="1:18" x14ac:dyDescent="0.35">
      <c r="A118" s="97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6" t="s">
        <v>378</v>
      </c>
      <c r="E118" s="125" t="s">
        <v>10</v>
      </c>
      <c r="F118" s="105" t="s">
        <v>29</v>
      </c>
      <c r="G118" s="60" t="s">
        <v>29</v>
      </c>
      <c r="H118" s="91" t="s">
        <v>47</v>
      </c>
      <c r="I118" s="92">
        <v>6</v>
      </c>
      <c r="J118" s="91" t="s">
        <v>0</v>
      </c>
      <c r="K118" s="106">
        <v>1650</v>
      </c>
      <c r="L118" s="93">
        <f t="shared" si="27"/>
        <v>9900</v>
      </c>
      <c r="M118" s="7">
        <f t="shared" si="14"/>
        <v>345796.7</v>
      </c>
      <c r="N118" s="108" t="s">
        <v>398</v>
      </c>
      <c r="O118" s="91">
        <f>3+3</f>
        <v>6</v>
      </c>
      <c r="P118" s="94">
        <f t="shared" si="12"/>
        <v>0</v>
      </c>
      <c r="Q118" s="91" t="s">
        <v>397</v>
      </c>
      <c r="R118" s="95"/>
    </row>
    <row r="119" spans="1:18" ht="145" x14ac:dyDescent="0.35">
      <c r="A119" s="97">
        <v>44306</v>
      </c>
      <c r="B119" s="73">
        <f t="shared" si="30"/>
        <v>4</v>
      </c>
      <c r="C119" s="75">
        <f t="shared" si="31"/>
        <v>2021</v>
      </c>
      <c r="D119" s="126" t="s">
        <v>378</v>
      </c>
      <c r="E119" s="120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3">
        <f t="shared" si="27"/>
        <v>2400</v>
      </c>
      <c r="M119" s="7">
        <f t="shared" si="14"/>
        <v>348196.7</v>
      </c>
      <c r="N119" s="111" t="s">
        <v>553</v>
      </c>
      <c r="O119" s="91">
        <f>1+4+10+3+5+6+2+1+7+6+10+6+5+5+5+4</f>
        <v>80</v>
      </c>
      <c r="P119" s="94">
        <f t="shared" si="12"/>
        <v>0</v>
      </c>
      <c r="Q119" s="95" t="s">
        <v>554</v>
      </c>
      <c r="R119" s="95"/>
    </row>
    <row r="120" spans="1:18" x14ac:dyDescent="0.35">
      <c r="A120" s="97" t="s">
        <v>355</v>
      </c>
      <c r="B120" s="73">
        <v>4</v>
      </c>
      <c r="C120" s="75">
        <v>2021</v>
      </c>
      <c r="D120" s="126" t="s">
        <v>357</v>
      </c>
      <c r="E120" s="128" t="s">
        <v>344</v>
      </c>
      <c r="F120" s="105" t="s">
        <v>363</v>
      </c>
      <c r="G120" s="60" t="s">
        <v>363</v>
      </c>
      <c r="H120" s="55" t="s">
        <v>51</v>
      </c>
      <c r="I120" s="17">
        <v>2</v>
      </c>
      <c r="J120" s="21" t="s">
        <v>0</v>
      </c>
      <c r="K120" s="106">
        <v>1628</v>
      </c>
      <c r="L120" s="93">
        <f t="shared" si="27"/>
        <v>3256</v>
      </c>
      <c r="M120" s="7">
        <f t="shared" si="14"/>
        <v>351452.7</v>
      </c>
      <c r="N120" s="104" t="s">
        <v>418</v>
      </c>
      <c r="O120" s="91">
        <f>1+1</f>
        <v>2</v>
      </c>
      <c r="P120" s="94">
        <f t="shared" si="12"/>
        <v>0</v>
      </c>
      <c r="Q120" s="91" t="s">
        <v>419</v>
      </c>
      <c r="R120" s="95"/>
    </row>
    <row r="121" spans="1:18" ht="29" x14ac:dyDescent="0.35">
      <c r="A121" s="97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6" t="s">
        <v>353</v>
      </c>
      <c r="E121" s="128" t="s">
        <v>352</v>
      </c>
      <c r="F121" s="45" t="s">
        <v>364</v>
      </c>
      <c r="G121" s="45" t="s">
        <v>364</v>
      </c>
      <c r="H121" s="55" t="s">
        <v>51</v>
      </c>
      <c r="I121" s="17">
        <v>10</v>
      </c>
      <c r="J121" s="21" t="s">
        <v>1</v>
      </c>
      <c r="K121" s="106">
        <v>405</v>
      </c>
      <c r="L121" s="93">
        <f t="shared" si="27"/>
        <v>4050</v>
      </c>
      <c r="M121" s="7">
        <f t="shared" si="14"/>
        <v>355502.7</v>
      </c>
      <c r="N121" s="108" t="s">
        <v>437</v>
      </c>
      <c r="O121" s="91">
        <f>5+4+1</f>
        <v>10</v>
      </c>
      <c r="P121" s="94">
        <f t="shared" si="12"/>
        <v>0</v>
      </c>
      <c r="Q121" s="95" t="s">
        <v>438</v>
      </c>
      <c r="R121" s="95"/>
    </row>
    <row r="122" spans="1:18" x14ac:dyDescent="0.35">
      <c r="A122" s="97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6">
        <v>13101</v>
      </c>
      <c r="E122" s="128" t="s">
        <v>367</v>
      </c>
      <c r="F122" s="110" t="s">
        <v>368</v>
      </c>
      <c r="G122" s="110" t="s">
        <v>368</v>
      </c>
      <c r="H122" s="55" t="s">
        <v>51</v>
      </c>
      <c r="I122" s="17">
        <v>2</v>
      </c>
      <c r="J122" s="21" t="s">
        <v>18</v>
      </c>
      <c r="K122" s="106">
        <v>320</v>
      </c>
      <c r="L122" s="93">
        <f t="shared" si="27"/>
        <v>640</v>
      </c>
      <c r="M122" s="7">
        <f t="shared" si="14"/>
        <v>356142.7</v>
      </c>
      <c r="N122" s="108" t="s">
        <v>369</v>
      </c>
      <c r="O122" s="91">
        <v>1</v>
      </c>
      <c r="P122" s="94">
        <f t="shared" si="12"/>
        <v>1</v>
      </c>
      <c r="Q122" s="95" t="s">
        <v>370</v>
      </c>
      <c r="R122" s="95"/>
    </row>
    <row r="123" spans="1:18" ht="43.5" x14ac:dyDescent="0.35">
      <c r="A123" s="97">
        <v>44319</v>
      </c>
      <c r="B123" s="73">
        <f t="shared" si="34"/>
        <v>5</v>
      </c>
      <c r="C123" s="75">
        <f t="shared" si="35"/>
        <v>2021</v>
      </c>
      <c r="D123" s="126" t="s">
        <v>393</v>
      </c>
      <c r="E123" s="125" t="s">
        <v>10</v>
      </c>
      <c r="F123" s="105" t="s">
        <v>29</v>
      </c>
      <c r="G123" s="60" t="s">
        <v>29</v>
      </c>
      <c r="H123" s="91" t="s">
        <v>47</v>
      </c>
      <c r="I123" s="92">
        <v>20</v>
      </c>
      <c r="J123" s="91" t="s">
        <v>0</v>
      </c>
      <c r="K123" s="106">
        <v>1650</v>
      </c>
      <c r="L123" s="93">
        <f t="shared" si="27"/>
        <v>33000</v>
      </c>
      <c r="M123" s="7">
        <f t="shared" si="14"/>
        <v>389142.7</v>
      </c>
      <c r="N123" s="130" t="s">
        <v>439</v>
      </c>
      <c r="O123" s="91">
        <f>1+6+5+2+6</f>
        <v>20</v>
      </c>
      <c r="P123" s="94">
        <f t="shared" si="12"/>
        <v>0</v>
      </c>
      <c r="Q123" s="95" t="s">
        <v>440</v>
      </c>
      <c r="R123" s="95"/>
    </row>
    <row r="124" spans="1:18" ht="43.5" x14ac:dyDescent="0.35">
      <c r="A124" s="97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6" t="s">
        <v>393</v>
      </c>
      <c r="E124" s="125" t="s">
        <v>10</v>
      </c>
      <c r="F124" s="105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6">
        <v>80</v>
      </c>
      <c r="L124" s="93">
        <f t="shared" si="27"/>
        <v>960</v>
      </c>
      <c r="M124" s="7">
        <f t="shared" si="14"/>
        <v>390102.7</v>
      </c>
      <c r="N124" s="130" t="s">
        <v>430</v>
      </c>
      <c r="O124" s="91">
        <f>1+1+4+1+5</f>
        <v>12</v>
      </c>
      <c r="P124" s="94">
        <f t="shared" si="12"/>
        <v>0</v>
      </c>
      <c r="Q124" s="95" t="s">
        <v>420</v>
      </c>
      <c r="R124" s="95"/>
    </row>
    <row r="125" spans="1:18" ht="29" x14ac:dyDescent="0.35">
      <c r="A125" s="97">
        <v>44319</v>
      </c>
      <c r="B125" s="73">
        <f t="shared" si="36"/>
        <v>5</v>
      </c>
      <c r="C125" s="75">
        <f t="shared" si="37"/>
        <v>2021</v>
      </c>
      <c r="D125" s="126" t="s">
        <v>393</v>
      </c>
      <c r="E125" s="125" t="s">
        <v>10</v>
      </c>
      <c r="F125" s="105" t="s">
        <v>233</v>
      </c>
      <c r="G125" s="60" t="s">
        <v>233</v>
      </c>
      <c r="H125" s="55" t="s">
        <v>47</v>
      </c>
      <c r="I125" s="17">
        <v>2</v>
      </c>
      <c r="J125" s="107" t="s">
        <v>217</v>
      </c>
      <c r="K125" s="106">
        <v>290</v>
      </c>
      <c r="L125" s="93">
        <f t="shared" si="27"/>
        <v>580</v>
      </c>
      <c r="M125" s="7">
        <f t="shared" si="14"/>
        <v>390682.7</v>
      </c>
      <c r="N125" s="108" t="s">
        <v>426</v>
      </c>
      <c r="O125" s="91">
        <f>1+1</f>
        <v>2</v>
      </c>
      <c r="P125" s="94">
        <f t="shared" si="12"/>
        <v>0</v>
      </c>
      <c r="Q125" s="95" t="s">
        <v>427</v>
      </c>
      <c r="R125" s="95"/>
    </row>
    <row r="126" spans="1:18" x14ac:dyDescent="0.35">
      <c r="A126" s="97">
        <v>44319</v>
      </c>
      <c r="B126" s="73">
        <f t="shared" si="36"/>
        <v>5</v>
      </c>
      <c r="C126" s="75">
        <f t="shared" si="37"/>
        <v>2021</v>
      </c>
      <c r="D126" s="126"/>
      <c r="E126" s="129" t="s">
        <v>158</v>
      </c>
      <c r="F126" s="91" t="s">
        <v>373</v>
      </c>
      <c r="G126" s="91" t="s">
        <v>373</v>
      </c>
      <c r="H126" s="91" t="s">
        <v>51</v>
      </c>
      <c r="I126" s="92">
        <v>1</v>
      </c>
      <c r="J126" s="91" t="s">
        <v>138</v>
      </c>
      <c r="K126" s="106">
        <v>28.8</v>
      </c>
      <c r="L126" s="93">
        <f t="shared" si="27"/>
        <v>28.8</v>
      </c>
      <c r="M126" s="7">
        <f t="shared" si="14"/>
        <v>390711.5</v>
      </c>
      <c r="N126" s="108" t="s">
        <v>387</v>
      </c>
      <c r="O126" s="91">
        <v>1</v>
      </c>
      <c r="P126" s="94">
        <f t="shared" si="12"/>
        <v>0</v>
      </c>
      <c r="Q126" s="95" t="s">
        <v>321</v>
      </c>
      <c r="R126" s="95"/>
    </row>
    <row r="127" spans="1:18" x14ac:dyDescent="0.35">
      <c r="A127" s="97">
        <v>44319</v>
      </c>
      <c r="B127" s="73">
        <f t="shared" si="36"/>
        <v>5</v>
      </c>
      <c r="C127" s="75">
        <f t="shared" si="37"/>
        <v>2021</v>
      </c>
      <c r="D127" s="126"/>
      <c r="E127" s="129" t="s">
        <v>158</v>
      </c>
      <c r="F127" s="112" t="s">
        <v>381</v>
      </c>
      <c r="G127" s="112" t="s">
        <v>381</v>
      </c>
      <c r="H127" s="114" t="s">
        <v>51</v>
      </c>
      <c r="I127" s="92">
        <v>1</v>
      </c>
      <c r="J127" s="113" t="s">
        <v>125</v>
      </c>
      <c r="K127" s="106">
        <v>38</v>
      </c>
      <c r="L127" s="93">
        <f t="shared" si="27"/>
        <v>38</v>
      </c>
      <c r="M127" s="7">
        <f t="shared" si="14"/>
        <v>390749.5</v>
      </c>
      <c r="N127" s="108" t="s">
        <v>222</v>
      </c>
      <c r="O127" s="91">
        <v>1</v>
      </c>
      <c r="P127" s="94">
        <f t="shared" si="12"/>
        <v>0</v>
      </c>
      <c r="Q127" s="111" t="s">
        <v>382</v>
      </c>
      <c r="R127" s="95"/>
    </row>
    <row r="128" spans="1:18" ht="29" x14ac:dyDescent="0.35">
      <c r="A128" s="97">
        <v>44326</v>
      </c>
      <c r="B128" s="73">
        <f t="shared" si="36"/>
        <v>5</v>
      </c>
      <c r="C128" s="75">
        <f t="shared" si="37"/>
        <v>2021</v>
      </c>
      <c r="D128" s="126" t="s">
        <v>394</v>
      </c>
      <c r="E128" s="119" t="s">
        <v>10</v>
      </c>
      <c r="F128" s="45" t="s">
        <v>384</v>
      </c>
      <c r="G128" s="47" t="s">
        <v>383</v>
      </c>
      <c r="H128" s="91" t="s">
        <v>47</v>
      </c>
      <c r="I128" s="92">
        <v>16</v>
      </c>
      <c r="J128" s="91" t="s">
        <v>1</v>
      </c>
      <c r="K128" s="106">
        <v>284.89999999999998</v>
      </c>
      <c r="L128" s="93">
        <f t="shared" si="27"/>
        <v>4558.3999999999996</v>
      </c>
      <c r="M128" s="7">
        <f t="shared" si="14"/>
        <v>395307.9</v>
      </c>
      <c r="N128" s="130" t="s">
        <v>489</v>
      </c>
      <c r="O128" s="91">
        <f>4+6+6</f>
        <v>16</v>
      </c>
      <c r="P128" s="94">
        <f t="shared" si="12"/>
        <v>0</v>
      </c>
      <c r="Q128" s="95" t="s">
        <v>490</v>
      </c>
      <c r="R128" s="95"/>
    </row>
    <row r="129" spans="1:18" ht="29" x14ac:dyDescent="0.35">
      <c r="A129" s="97">
        <v>44326</v>
      </c>
      <c r="B129" s="73">
        <f t="shared" si="36"/>
        <v>5</v>
      </c>
      <c r="C129" s="75">
        <f t="shared" si="37"/>
        <v>2021</v>
      </c>
      <c r="D129" s="126" t="s">
        <v>394</v>
      </c>
      <c r="E129" s="119" t="s">
        <v>10</v>
      </c>
      <c r="F129" s="45" t="s">
        <v>385</v>
      </c>
      <c r="G129" s="47" t="s">
        <v>386</v>
      </c>
      <c r="H129" s="91" t="s">
        <v>47</v>
      </c>
      <c r="I129" s="92">
        <v>16</v>
      </c>
      <c r="J129" s="113" t="s">
        <v>1</v>
      </c>
      <c r="K129" s="106">
        <v>462</v>
      </c>
      <c r="L129" s="93">
        <f t="shared" si="27"/>
        <v>7392</v>
      </c>
      <c r="M129" s="7">
        <f t="shared" si="14"/>
        <v>402699.9</v>
      </c>
      <c r="N129" s="108" t="s">
        <v>431</v>
      </c>
      <c r="O129" s="91">
        <f>3+4+4</f>
        <v>11</v>
      </c>
      <c r="P129" s="94">
        <f t="shared" si="12"/>
        <v>5</v>
      </c>
      <c r="Q129" s="95" t="s">
        <v>432</v>
      </c>
      <c r="R129" s="95"/>
    </row>
    <row r="130" spans="1:18" ht="43.5" x14ac:dyDescent="0.35">
      <c r="A130" s="97">
        <v>44334</v>
      </c>
      <c r="B130" s="73">
        <f t="shared" si="36"/>
        <v>5</v>
      </c>
      <c r="C130" s="75">
        <f t="shared" si="37"/>
        <v>2021</v>
      </c>
      <c r="D130" s="126" t="s">
        <v>395</v>
      </c>
      <c r="E130" s="120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6">
        <v>1727</v>
      </c>
      <c r="L130" s="93">
        <f t="shared" si="27"/>
        <v>17270</v>
      </c>
      <c r="M130" s="7">
        <f t="shared" si="14"/>
        <v>419969.9</v>
      </c>
      <c r="N130" s="130" t="s">
        <v>436</v>
      </c>
      <c r="O130" s="91">
        <f>1+3+4+1+1</f>
        <v>10</v>
      </c>
      <c r="P130" s="94">
        <f t="shared" si="12"/>
        <v>0</v>
      </c>
      <c r="Q130" s="95" t="s">
        <v>435</v>
      </c>
      <c r="R130" s="95"/>
    </row>
    <row r="131" spans="1:18" ht="29" x14ac:dyDescent="0.35">
      <c r="A131" s="97">
        <v>44334</v>
      </c>
      <c r="B131" s="73">
        <f t="shared" si="36"/>
        <v>5</v>
      </c>
      <c r="C131" s="75">
        <f t="shared" si="37"/>
        <v>2021</v>
      </c>
      <c r="D131" s="126" t="s">
        <v>395</v>
      </c>
      <c r="E131" s="120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6">
        <v>1650</v>
      </c>
      <c r="L131" s="93">
        <f t="shared" si="27"/>
        <v>6600</v>
      </c>
      <c r="M131" s="7">
        <f t="shared" si="14"/>
        <v>426569.9</v>
      </c>
      <c r="N131" s="130" t="s">
        <v>486</v>
      </c>
      <c r="O131" s="91">
        <f>1+1+2</f>
        <v>4</v>
      </c>
      <c r="P131" s="94">
        <f t="shared" si="12"/>
        <v>0</v>
      </c>
      <c r="Q131" s="95" t="s">
        <v>488</v>
      </c>
      <c r="R131" s="95" t="s">
        <v>485</v>
      </c>
    </row>
    <row r="132" spans="1:18" ht="29" x14ac:dyDescent="0.35">
      <c r="A132" s="97">
        <v>44334</v>
      </c>
      <c r="B132" s="73">
        <f t="shared" si="36"/>
        <v>5</v>
      </c>
      <c r="C132" s="75">
        <f t="shared" si="37"/>
        <v>2021</v>
      </c>
      <c r="D132" s="126" t="s">
        <v>396</v>
      </c>
      <c r="E132" s="125" t="s">
        <v>344</v>
      </c>
      <c r="F132" s="105" t="s">
        <v>361</v>
      </c>
      <c r="G132" s="59" t="s">
        <v>361</v>
      </c>
      <c r="H132" s="3" t="s">
        <v>51</v>
      </c>
      <c r="I132" s="92">
        <v>3</v>
      </c>
      <c r="J132" s="32" t="s">
        <v>0</v>
      </c>
      <c r="K132" s="106">
        <v>1683</v>
      </c>
      <c r="L132" s="93">
        <f t="shared" si="27"/>
        <v>5049</v>
      </c>
      <c r="M132" s="7">
        <f t="shared" si="14"/>
        <v>431618.9</v>
      </c>
      <c r="N132" s="108" t="s">
        <v>498</v>
      </c>
      <c r="O132" s="91">
        <f>1+1+1</f>
        <v>3</v>
      </c>
      <c r="P132" s="94">
        <f t="shared" si="12"/>
        <v>0</v>
      </c>
      <c r="Q132" s="95" t="s">
        <v>499</v>
      </c>
      <c r="R132" s="95"/>
    </row>
    <row r="133" spans="1:18" ht="43.5" x14ac:dyDescent="0.35">
      <c r="A133" s="97">
        <v>44468</v>
      </c>
      <c r="B133" s="73">
        <f t="shared" si="36"/>
        <v>9</v>
      </c>
      <c r="C133" s="75">
        <f t="shared" si="37"/>
        <v>2021</v>
      </c>
      <c r="D133" s="138" t="s">
        <v>560</v>
      </c>
      <c r="E133" s="119" t="s">
        <v>10</v>
      </c>
      <c r="F133" s="110" t="s">
        <v>29</v>
      </c>
      <c r="G133" s="47" t="s">
        <v>29</v>
      </c>
      <c r="H133" s="114" t="s">
        <v>47</v>
      </c>
      <c r="I133" s="92">
        <v>12</v>
      </c>
      <c r="J133" s="113" t="s">
        <v>0</v>
      </c>
      <c r="K133" s="106">
        <v>1617</v>
      </c>
      <c r="L133" s="93">
        <f>SUM(I133*K133)</f>
        <v>19404</v>
      </c>
      <c r="M133" s="7">
        <f t="shared" si="14"/>
        <v>451022.9</v>
      </c>
      <c r="N133" s="130" t="s">
        <v>509</v>
      </c>
      <c r="O133" s="91">
        <f>2+2+3+2+3</f>
        <v>12</v>
      </c>
      <c r="P133" s="94">
        <f t="shared" si="12"/>
        <v>0</v>
      </c>
      <c r="Q133" s="137" t="s">
        <v>510</v>
      </c>
      <c r="R133" s="95" t="s">
        <v>487</v>
      </c>
    </row>
    <row r="134" spans="1:18" ht="43.5" x14ac:dyDescent="0.35">
      <c r="A134" s="97">
        <v>44468</v>
      </c>
      <c r="B134" s="73">
        <f t="shared" si="36"/>
        <v>9</v>
      </c>
      <c r="C134" s="75">
        <f t="shared" si="37"/>
        <v>2021</v>
      </c>
      <c r="D134" s="139" t="s">
        <v>561</v>
      </c>
      <c r="E134" s="119" t="s">
        <v>10</v>
      </c>
      <c r="F134" s="110" t="s">
        <v>384</v>
      </c>
      <c r="G134" s="47" t="s">
        <v>383</v>
      </c>
      <c r="H134" s="114" t="s">
        <v>47</v>
      </c>
      <c r="I134" s="92">
        <v>32</v>
      </c>
      <c r="J134" s="113" t="s">
        <v>1</v>
      </c>
      <c r="K134" s="106">
        <v>281.2</v>
      </c>
      <c r="L134" s="93">
        <f t="shared" ref="L134:L172" si="38">SUM(I134*K134)</f>
        <v>8998.4</v>
      </c>
      <c r="M134" s="7">
        <f t="shared" si="14"/>
        <v>460021.30000000005</v>
      </c>
      <c r="N134" s="130" t="s">
        <v>514</v>
      </c>
      <c r="O134" s="91">
        <f>6+8+14+4</f>
        <v>32</v>
      </c>
      <c r="P134" s="94">
        <f t="shared" si="12"/>
        <v>0</v>
      </c>
      <c r="Q134" s="95" t="s">
        <v>515</v>
      </c>
      <c r="R134" s="95"/>
    </row>
    <row r="135" spans="1:18" ht="29" x14ac:dyDescent="0.35">
      <c r="A135" s="97">
        <v>44468</v>
      </c>
      <c r="B135" s="73">
        <f t="shared" si="36"/>
        <v>9</v>
      </c>
      <c r="C135" s="75">
        <f t="shared" si="37"/>
        <v>2021</v>
      </c>
      <c r="D135" s="139" t="s">
        <v>561</v>
      </c>
      <c r="E135" s="119" t="s">
        <v>10</v>
      </c>
      <c r="F135" s="110" t="s">
        <v>233</v>
      </c>
      <c r="G135" s="47" t="s">
        <v>233</v>
      </c>
      <c r="H135" s="114" t="s">
        <v>47</v>
      </c>
      <c r="I135" s="92">
        <v>2</v>
      </c>
      <c r="J135" s="113" t="s">
        <v>217</v>
      </c>
      <c r="K135" s="106">
        <v>290</v>
      </c>
      <c r="L135" s="93">
        <f t="shared" si="38"/>
        <v>580</v>
      </c>
      <c r="M135" s="7">
        <f t="shared" si="14"/>
        <v>460601.30000000005</v>
      </c>
      <c r="N135" s="108" t="s">
        <v>462</v>
      </c>
      <c r="O135" s="91">
        <v>1</v>
      </c>
      <c r="P135" s="94">
        <f t="shared" si="12"/>
        <v>1</v>
      </c>
      <c r="Q135" s="95" t="s">
        <v>464</v>
      </c>
      <c r="R135" s="95"/>
    </row>
    <row r="136" spans="1:18" ht="58" x14ac:dyDescent="0.35">
      <c r="A136" s="97">
        <v>44468</v>
      </c>
      <c r="B136" s="73">
        <f t="shared" si="36"/>
        <v>9</v>
      </c>
      <c r="C136" s="75">
        <f t="shared" si="37"/>
        <v>2021</v>
      </c>
      <c r="D136" s="139" t="s">
        <v>561</v>
      </c>
      <c r="E136" s="119" t="s">
        <v>10</v>
      </c>
      <c r="F136" s="110" t="s">
        <v>416</v>
      </c>
      <c r="G136" s="47" t="s">
        <v>416</v>
      </c>
      <c r="H136" s="114" t="s">
        <v>51</v>
      </c>
      <c r="I136" s="92">
        <v>12</v>
      </c>
      <c r="J136" s="113" t="s">
        <v>25</v>
      </c>
      <c r="K136" s="106">
        <v>60</v>
      </c>
      <c r="L136" s="93">
        <f t="shared" si="38"/>
        <v>720</v>
      </c>
      <c r="M136" s="7">
        <f t="shared" si="14"/>
        <v>461321.30000000005</v>
      </c>
      <c r="N136" s="130" t="s">
        <v>492</v>
      </c>
      <c r="O136" s="91">
        <f>3+2+2+1+1+2+1</f>
        <v>12</v>
      </c>
      <c r="P136" s="94">
        <f t="shared" si="12"/>
        <v>0</v>
      </c>
      <c r="Q136" s="95" t="s">
        <v>491</v>
      </c>
      <c r="R136" s="95"/>
    </row>
    <row r="137" spans="1:18" ht="43.5" x14ac:dyDescent="0.35">
      <c r="A137" s="97">
        <v>44468</v>
      </c>
      <c r="B137" s="73">
        <f t="shared" si="36"/>
        <v>9</v>
      </c>
      <c r="C137" s="75">
        <f t="shared" si="37"/>
        <v>2021</v>
      </c>
      <c r="D137" s="139" t="s">
        <v>561</v>
      </c>
      <c r="E137" s="120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6">
        <v>1650</v>
      </c>
      <c r="L137" s="93">
        <f t="shared" si="38"/>
        <v>16500</v>
      </c>
      <c r="M137" s="7">
        <f t="shared" si="14"/>
        <v>477821.30000000005</v>
      </c>
      <c r="N137" s="130" t="s">
        <v>528</v>
      </c>
      <c r="O137" s="91">
        <f>2+2+3+1+2</f>
        <v>10</v>
      </c>
      <c r="P137" s="94">
        <f t="shared" si="12"/>
        <v>0</v>
      </c>
      <c r="Q137" s="95" t="s">
        <v>529</v>
      </c>
      <c r="R137" s="95"/>
    </row>
    <row r="138" spans="1:18" ht="29" x14ac:dyDescent="0.35">
      <c r="A138" s="97">
        <v>44473</v>
      </c>
      <c r="B138" s="73">
        <f t="shared" si="36"/>
        <v>10</v>
      </c>
      <c r="C138" s="75">
        <f t="shared" si="37"/>
        <v>2021</v>
      </c>
      <c r="D138" s="142" t="s">
        <v>456</v>
      </c>
      <c r="E138" s="119" t="s">
        <v>352</v>
      </c>
      <c r="F138" s="110" t="s">
        <v>364</v>
      </c>
      <c r="G138" s="47" t="s">
        <v>364</v>
      </c>
      <c r="H138" s="114" t="s">
        <v>51</v>
      </c>
      <c r="I138" s="92">
        <v>10</v>
      </c>
      <c r="J138" s="113" t="s">
        <v>1</v>
      </c>
      <c r="K138" s="106">
        <v>432</v>
      </c>
      <c r="L138" s="93">
        <f t="shared" si="38"/>
        <v>4320</v>
      </c>
      <c r="M138" s="7">
        <f t="shared" si="14"/>
        <v>482141.30000000005</v>
      </c>
      <c r="N138" s="108" t="s">
        <v>462</v>
      </c>
      <c r="O138" s="91">
        <v>2</v>
      </c>
      <c r="P138" s="94">
        <f t="shared" ref="P138:P172" si="39">I138-O138</f>
        <v>8</v>
      </c>
      <c r="Q138" s="95" t="s">
        <v>463</v>
      </c>
      <c r="R138" s="95"/>
    </row>
    <row r="139" spans="1:18" ht="43.5" x14ac:dyDescent="0.35">
      <c r="A139" s="97">
        <v>44476</v>
      </c>
      <c r="B139" s="73">
        <f t="shared" si="36"/>
        <v>10</v>
      </c>
      <c r="C139" s="75">
        <f t="shared" si="37"/>
        <v>2021</v>
      </c>
      <c r="D139" s="139" t="s">
        <v>452</v>
      </c>
      <c r="E139" s="119" t="s">
        <v>10</v>
      </c>
      <c r="F139" s="110" t="s">
        <v>384</v>
      </c>
      <c r="G139" s="47" t="s">
        <v>383</v>
      </c>
      <c r="H139" s="114" t="s">
        <v>47</v>
      </c>
      <c r="I139" s="92">
        <v>25</v>
      </c>
      <c r="J139" s="113" t="s">
        <v>1</v>
      </c>
      <c r="K139" s="106">
        <v>281.2</v>
      </c>
      <c r="L139" s="93">
        <f t="shared" si="38"/>
        <v>7030</v>
      </c>
      <c r="M139" s="7">
        <f t="shared" si="14"/>
        <v>489171.30000000005</v>
      </c>
      <c r="N139" s="130" t="s">
        <v>541</v>
      </c>
      <c r="O139" s="91">
        <f>2+4+15+4</f>
        <v>25</v>
      </c>
      <c r="P139" s="94">
        <f t="shared" si="39"/>
        <v>0</v>
      </c>
      <c r="Q139" s="95" t="s">
        <v>544</v>
      </c>
      <c r="R139" s="95"/>
    </row>
    <row r="140" spans="1:18" ht="29" x14ac:dyDescent="0.35">
      <c r="A140" s="97">
        <v>44477</v>
      </c>
      <c r="B140" s="73">
        <f t="shared" si="36"/>
        <v>10</v>
      </c>
      <c r="C140" s="75">
        <f t="shared" si="37"/>
        <v>2021</v>
      </c>
      <c r="D140" s="126" t="s">
        <v>456</v>
      </c>
      <c r="E140" s="119" t="s">
        <v>443</v>
      </c>
      <c r="F140" s="110" t="s">
        <v>445</v>
      </c>
      <c r="G140" s="110" t="s">
        <v>445</v>
      </c>
      <c r="H140" s="114" t="s">
        <v>51</v>
      </c>
      <c r="I140" s="92">
        <v>1</v>
      </c>
      <c r="J140" s="113" t="s">
        <v>18</v>
      </c>
      <c r="K140" s="106">
        <v>800</v>
      </c>
      <c r="L140" s="93">
        <f t="shared" si="38"/>
        <v>800</v>
      </c>
      <c r="M140" s="7">
        <f t="shared" si="14"/>
        <v>489971.30000000005</v>
      </c>
      <c r="N140" s="108" t="s">
        <v>444</v>
      </c>
      <c r="O140" s="91">
        <v>1</v>
      </c>
      <c r="P140" s="94">
        <f t="shared" si="39"/>
        <v>0</v>
      </c>
      <c r="Q140" s="95" t="s">
        <v>457</v>
      </c>
      <c r="R140" s="95"/>
    </row>
    <row r="141" spans="1:18" ht="29" x14ac:dyDescent="0.35">
      <c r="A141" s="97">
        <v>44481</v>
      </c>
      <c r="B141" s="73">
        <f t="shared" si="36"/>
        <v>10</v>
      </c>
      <c r="C141" s="75">
        <f t="shared" si="37"/>
        <v>2021</v>
      </c>
      <c r="D141" s="139" t="s">
        <v>453</v>
      </c>
      <c r="E141" s="119" t="s">
        <v>10</v>
      </c>
      <c r="F141" s="110" t="s">
        <v>455</v>
      </c>
      <c r="G141" s="110" t="s">
        <v>455</v>
      </c>
      <c r="H141" s="114" t="s">
        <v>51</v>
      </c>
      <c r="I141" s="92">
        <v>4</v>
      </c>
      <c r="J141" s="113" t="s">
        <v>0</v>
      </c>
      <c r="K141" s="106">
        <v>1676.25</v>
      </c>
      <c r="L141" s="93">
        <f t="shared" si="38"/>
        <v>6705</v>
      </c>
      <c r="M141" s="7">
        <f t="shared" si="14"/>
        <v>496676.30000000005</v>
      </c>
      <c r="N141" s="108" t="s">
        <v>458</v>
      </c>
      <c r="O141" s="91">
        <v>4</v>
      </c>
      <c r="P141" s="94">
        <f t="shared" si="39"/>
        <v>0</v>
      </c>
      <c r="Q141" s="95" t="s">
        <v>459</v>
      </c>
      <c r="R141" s="95"/>
    </row>
    <row r="142" spans="1:18" ht="29" x14ac:dyDescent="0.35">
      <c r="A142" s="97">
        <v>44481</v>
      </c>
      <c r="B142" s="73">
        <f t="shared" si="36"/>
        <v>10</v>
      </c>
      <c r="C142" s="75">
        <f t="shared" si="37"/>
        <v>2021</v>
      </c>
      <c r="D142" s="139" t="s">
        <v>453</v>
      </c>
      <c r="E142" s="119" t="s">
        <v>10</v>
      </c>
      <c r="F142" s="110" t="s">
        <v>384</v>
      </c>
      <c r="G142" s="47" t="s">
        <v>383</v>
      </c>
      <c r="H142" s="114" t="s">
        <v>51</v>
      </c>
      <c r="I142" s="92">
        <v>10</v>
      </c>
      <c r="J142" s="113" t="s">
        <v>1</v>
      </c>
      <c r="K142" s="106">
        <v>307.10000000000002</v>
      </c>
      <c r="L142" s="93">
        <f t="shared" si="38"/>
        <v>3071</v>
      </c>
      <c r="M142" s="7">
        <f t="shared" si="14"/>
        <v>499747.30000000005</v>
      </c>
      <c r="N142" s="108" t="s">
        <v>458</v>
      </c>
      <c r="O142" s="91">
        <v>10</v>
      </c>
      <c r="P142" s="94">
        <f t="shared" si="39"/>
        <v>0</v>
      </c>
      <c r="Q142" s="95" t="s">
        <v>460</v>
      </c>
      <c r="R142" s="95"/>
    </row>
    <row r="143" spans="1:18" x14ac:dyDescent="0.35">
      <c r="A143" s="97">
        <v>44481</v>
      </c>
      <c r="B143" s="73">
        <f t="shared" si="36"/>
        <v>10</v>
      </c>
      <c r="C143" s="75">
        <f t="shared" si="37"/>
        <v>2021</v>
      </c>
      <c r="D143" s="139" t="s">
        <v>453</v>
      </c>
      <c r="E143" s="119" t="s">
        <v>10</v>
      </c>
      <c r="F143" s="110" t="s">
        <v>416</v>
      </c>
      <c r="G143" s="47" t="s">
        <v>416</v>
      </c>
      <c r="H143" s="114" t="s">
        <v>51</v>
      </c>
      <c r="I143" s="92">
        <v>4</v>
      </c>
      <c r="J143" s="113" t="s">
        <v>25</v>
      </c>
      <c r="K143" s="106">
        <v>60</v>
      </c>
      <c r="L143" s="93">
        <f t="shared" si="38"/>
        <v>240</v>
      </c>
      <c r="M143" s="7">
        <f t="shared" si="14"/>
        <v>499987.30000000005</v>
      </c>
      <c r="N143" s="108" t="s">
        <v>475</v>
      </c>
      <c r="O143" s="91">
        <v>4</v>
      </c>
      <c r="P143" s="94">
        <f t="shared" si="39"/>
        <v>0</v>
      </c>
      <c r="Q143" s="95" t="s">
        <v>459</v>
      </c>
      <c r="R143" s="95"/>
    </row>
    <row r="144" spans="1:18" ht="29" x14ac:dyDescent="0.35">
      <c r="A144" s="97">
        <v>44481</v>
      </c>
      <c r="B144" s="73">
        <f t="shared" si="36"/>
        <v>10</v>
      </c>
      <c r="C144" s="75">
        <f t="shared" si="37"/>
        <v>2021</v>
      </c>
      <c r="D144" s="139" t="s">
        <v>453</v>
      </c>
      <c r="E144" s="119" t="s">
        <v>10</v>
      </c>
      <c r="F144" s="110" t="s">
        <v>454</v>
      </c>
      <c r="G144" s="110" t="s">
        <v>454</v>
      </c>
      <c r="H144" s="114" t="s">
        <v>51</v>
      </c>
      <c r="I144" s="92">
        <v>4</v>
      </c>
      <c r="J144" s="113" t="s">
        <v>1</v>
      </c>
      <c r="K144" s="106">
        <v>288</v>
      </c>
      <c r="L144" s="93">
        <f t="shared" si="38"/>
        <v>1152</v>
      </c>
      <c r="M144" s="7">
        <f t="shared" si="14"/>
        <v>501139.30000000005</v>
      </c>
      <c r="N144" s="108" t="s">
        <v>458</v>
      </c>
      <c r="O144" s="91">
        <v>4</v>
      </c>
      <c r="P144" s="94">
        <f t="shared" si="39"/>
        <v>0</v>
      </c>
      <c r="Q144" s="95" t="s">
        <v>459</v>
      </c>
      <c r="R144" s="95"/>
    </row>
    <row r="145" spans="1:18" ht="29" x14ac:dyDescent="0.35">
      <c r="A145" s="97">
        <v>44481</v>
      </c>
      <c r="B145" s="73">
        <f t="shared" si="36"/>
        <v>10</v>
      </c>
      <c r="C145" s="75">
        <f t="shared" si="37"/>
        <v>2021</v>
      </c>
      <c r="D145" s="139" t="s">
        <v>453</v>
      </c>
      <c r="E145" s="119" t="s">
        <v>10</v>
      </c>
      <c r="F145" s="110" t="s">
        <v>28</v>
      </c>
      <c r="G145" s="110" t="s">
        <v>28</v>
      </c>
      <c r="H145" s="114" t="s">
        <v>51</v>
      </c>
      <c r="I145" s="92">
        <v>2</v>
      </c>
      <c r="J145" s="113" t="s">
        <v>217</v>
      </c>
      <c r="K145" s="106">
        <v>30</v>
      </c>
      <c r="L145" s="93">
        <f t="shared" si="38"/>
        <v>60</v>
      </c>
      <c r="M145" s="7">
        <f t="shared" si="14"/>
        <v>501199.30000000005</v>
      </c>
      <c r="N145" s="108" t="s">
        <v>458</v>
      </c>
      <c r="O145" s="91">
        <v>2</v>
      </c>
      <c r="P145" s="94">
        <f t="shared" si="39"/>
        <v>0</v>
      </c>
      <c r="Q145" s="95" t="s">
        <v>461</v>
      </c>
      <c r="R145" s="95"/>
    </row>
    <row r="146" spans="1:18" x14ac:dyDescent="0.35">
      <c r="A146" s="97">
        <v>44483</v>
      </c>
      <c r="B146" s="73">
        <f t="shared" si="36"/>
        <v>10</v>
      </c>
      <c r="C146" s="75">
        <f t="shared" si="37"/>
        <v>2021</v>
      </c>
      <c r="D146" s="139" t="s">
        <v>562</v>
      </c>
      <c r="E146" s="119" t="s">
        <v>448</v>
      </c>
      <c r="F146" s="110" t="s">
        <v>450</v>
      </c>
      <c r="G146" s="110" t="s">
        <v>450</v>
      </c>
      <c r="H146" s="114" t="s">
        <v>51</v>
      </c>
      <c r="I146" s="92">
        <v>4</v>
      </c>
      <c r="J146" s="113" t="s">
        <v>0</v>
      </c>
      <c r="K146" s="106">
        <v>1760</v>
      </c>
      <c r="L146" s="93">
        <f t="shared" si="38"/>
        <v>7040</v>
      </c>
      <c r="M146" s="7">
        <f t="shared" si="14"/>
        <v>508239.30000000005</v>
      </c>
      <c r="N146" s="108" t="s">
        <v>519</v>
      </c>
      <c r="O146" s="91">
        <f>3+1</f>
        <v>4</v>
      </c>
      <c r="P146" s="94">
        <f t="shared" si="39"/>
        <v>0</v>
      </c>
      <c r="Q146" s="95" t="s">
        <v>520</v>
      </c>
      <c r="R146" s="95"/>
    </row>
    <row r="147" spans="1:18" ht="29" x14ac:dyDescent="0.35">
      <c r="A147" s="97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9" t="s">
        <v>562</v>
      </c>
      <c r="E147" s="119" t="s">
        <v>448</v>
      </c>
      <c r="F147" s="110" t="s">
        <v>449</v>
      </c>
      <c r="G147" s="110" t="s">
        <v>449</v>
      </c>
      <c r="H147" s="114" t="s">
        <v>51</v>
      </c>
      <c r="I147" s="92">
        <v>10</v>
      </c>
      <c r="J147" s="113" t="s">
        <v>1</v>
      </c>
      <c r="K147" s="106">
        <v>468</v>
      </c>
      <c r="L147" s="93">
        <f t="shared" si="38"/>
        <v>4680</v>
      </c>
      <c r="M147" s="7">
        <f t="shared" si="14"/>
        <v>512919.30000000005</v>
      </c>
      <c r="N147" s="108" t="s">
        <v>465</v>
      </c>
      <c r="O147" s="91">
        <v>10</v>
      </c>
      <c r="P147" s="94">
        <f t="shared" si="39"/>
        <v>0</v>
      </c>
      <c r="Q147" s="95" t="s">
        <v>466</v>
      </c>
      <c r="R147" s="95"/>
    </row>
    <row r="148" spans="1:18" x14ac:dyDescent="0.35">
      <c r="A148" s="97">
        <v>44483</v>
      </c>
      <c r="B148" s="73">
        <f t="shared" si="40"/>
        <v>10</v>
      </c>
      <c r="C148" s="75">
        <f t="shared" si="41"/>
        <v>2021</v>
      </c>
      <c r="D148" s="139" t="s">
        <v>563</v>
      </c>
      <c r="E148" s="119" t="s">
        <v>448</v>
      </c>
      <c r="F148" s="105" t="s">
        <v>451</v>
      </c>
      <c r="G148" s="105" t="s">
        <v>451</v>
      </c>
      <c r="H148" s="114" t="s">
        <v>51</v>
      </c>
      <c r="I148" s="92">
        <v>12</v>
      </c>
      <c r="J148" s="113" t="s">
        <v>125</v>
      </c>
      <c r="K148" s="106">
        <v>40</v>
      </c>
      <c r="L148" s="93">
        <f t="shared" si="38"/>
        <v>480</v>
      </c>
      <c r="M148" s="7">
        <f t="shared" si="14"/>
        <v>513399.30000000005</v>
      </c>
      <c r="N148" s="108" t="s">
        <v>558</v>
      </c>
      <c r="O148" s="91">
        <f>6+2</f>
        <v>8</v>
      </c>
      <c r="P148" s="94">
        <f t="shared" si="39"/>
        <v>4</v>
      </c>
      <c r="Q148" s="95" t="s">
        <v>559</v>
      </c>
      <c r="R148" s="95"/>
    </row>
    <row r="149" spans="1:18" ht="43.5" x14ac:dyDescent="0.35">
      <c r="A149" s="97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6" t="s">
        <v>467</v>
      </c>
      <c r="E149" s="119" t="s">
        <v>10</v>
      </c>
      <c r="F149" s="105" t="s">
        <v>469</v>
      </c>
      <c r="G149" s="105" t="s">
        <v>469</v>
      </c>
      <c r="H149" s="114" t="s">
        <v>51</v>
      </c>
      <c r="I149" s="92">
        <v>3</v>
      </c>
      <c r="J149" s="113" t="s">
        <v>18</v>
      </c>
      <c r="K149" s="106">
        <v>500</v>
      </c>
      <c r="L149" s="93">
        <f t="shared" si="38"/>
        <v>1500</v>
      </c>
      <c r="M149" s="7">
        <f t="shared" si="14"/>
        <v>514899.30000000005</v>
      </c>
      <c r="N149" s="108" t="s">
        <v>470</v>
      </c>
      <c r="O149" s="91">
        <v>3</v>
      </c>
      <c r="P149" s="94">
        <f t="shared" si="39"/>
        <v>0</v>
      </c>
      <c r="Q149" s="95" t="s">
        <v>471</v>
      </c>
      <c r="R149" s="95"/>
    </row>
    <row r="150" spans="1:18" ht="29" x14ac:dyDescent="0.35">
      <c r="A150" s="97">
        <v>44484</v>
      </c>
      <c r="B150" s="73">
        <f>MONTH(A150)</f>
        <v>10</v>
      </c>
      <c r="C150" s="75">
        <f t="shared" si="43"/>
        <v>2021</v>
      </c>
      <c r="D150" s="126" t="s">
        <v>468</v>
      </c>
      <c r="E150" s="119" t="s">
        <v>10</v>
      </c>
      <c r="F150" s="110" t="s">
        <v>384</v>
      </c>
      <c r="G150" s="47" t="s">
        <v>383</v>
      </c>
      <c r="H150" s="114" t="s">
        <v>51</v>
      </c>
      <c r="I150" s="92">
        <v>2</v>
      </c>
      <c r="J150" s="113" t="s">
        <v>1</v>
      </c>
      <c r="K150" s="106">
        <v>307.10000000000002</v>
      </c>
      <c r="L150" s="93">
        <f t="shared" si="38"/>
        <v>614.20000000000005</v>
      </c>
      <c r="M150" s="7">
        <f t="shared" ref="M150:M177" si="44">SUM(M149+L150)</f>
        <v>515513.50000000006</v>
      </c>
      <c r="N150" s="108" t="s">
        <v>470</v>
      </c>
      <c r="O150" s="91">
        <v>2</v>
      </c>
      <c r="P150" s="94">
        <f t="shared" si="39"/>
        <v>0</v>
      </c>
      <c r="Q150" s="95" t="s">
        <v>474</v>
      </c>
      <c r="R150" s="95"/>
    </row>
    <row r="151" spans="1:18" ht="29" x14ac:dyDescent="0.35">
      <c r="A151" s="97">
        <v>44484</v>
      </c>
      <c r="B151" s="73">
        <f t="shared" si="42"/>
        <v>10</v>
      </c>
      <c r="C151" s="75">
        <f t="shared" si="43"/>
        <v>2021</v>
      </c>
      <c r="D151" s="126" t="s">
        <v>468</v>
      </c>
      <c r="E151" s="119" t="s">
        <v>10</v>
      </c>
      <c r="F151" s="110" t="s">
        <v>454</v>
      </c>
      <c r="G151" s="110" t="s">
        <v>454</v>
      </c>
      <c r="H151" s="114" t="s">
        <v>51</v>
      </c>
      <c r="I151" s="92">
        <v>2</v>
      </c>
      <c r="J151" s="113" t="s">
        <v>1</v>
      </c>
      <c r="K151" s="106">
        <v>288</v>
      </c>
      <c r="L151" s="93">
        <f t="shared" si="38"/>
        <v>576</v>
      </c>
      <c r="M151" s="7">
        <f t="shared" si="44"/>
        <v>516089.50000000006</v>
      </c>
      <c r="N151" s="108" t="s">
        <v>470</v>
      </c>
      <c r="O151" s="91">
        <v>2</v>
      </c>
      <c r="P151" s="94">
        <f t="shared" si="39"/>
        <v>0</v>
      </c>
      <c r="Q151" s="95" t="s">
        <v>474</v>
      </c>
      <c r="R151" s="95"/>
    </row>
    <row r="152" spans="1:18" ht="29" x14ac:dyDescent="0.35">
      <c r="A152" s="97">
        <v>44487</v>
      </c>
      <c r="B152" s="73">
        <f t="shared" si="42"/>
        <v>10</v>
      </c>
      <c r="C152" s="75">
        <f t="shared" si="43"/>
        <v>2021</v>
      </c>
      <c r="D152" s="139" t="s">
        <v>512</v>
      </c>
      <c r="E152" s="119" t="s">
        <v>448</v>
      </c>
      <c r="F152" s="110" t="s">
        <v>480</v>
      </c>
      <c r="G152" s="110" t="s">
        <v>480</v>
      </c>
      <c r="H152" s="114" t="s">
        <v>51</v>
      </c>
      <c r="I152" s="92">
        <v>9</v>
      </c>
      <c r="J152" s="113" t="s">
        <v>1</v>
      </c>
      <c r="K152" s="106">
        <v>270</v>
      </c>
      <c r="L152" s="93">
        <f t="shared" si="38"/>
        <v>2430</v>
      </c>
      <c r="M152" s="7">
        <f t="shared" si="44"/>
        <v>518519.50000000006</v>
      </c>
      <c r="N152" s="108" t="s">
        <v>476</v>
      </c>
      <c r="O152" s="91">
        <v>9</v>
      </c>
      <c r="P152" s="94">
        <f t="shared" si="39"/>
        <v>0</v>
      </c>
      <c r="Q152" s="95" t="s">
        <v>481</v>
      </c>
      <c r="R152" s="95"/>
    </row>
    <row r="153" spans="1:18" ht="29" x14ac:dyDescent="0.35">
      <c r="A153" s="97">
        <v>44488</v>
      </c>
      <c r="B153" s="73">
        <f t="shared" si="42"/>
        <v>10</v>
      </c>
      <c r="C153" s="75">
        <f t="shared" si="43"/>
        <v>2021</v>
      </c>
      <c r="D153" s="141">
        <v>18084</v>
      </c>
      <c r="E153" s="119" t="s">
        <v>483</v>
      </c>
      <c r="F153" s="105" t="s">
        <v>484</v>
      </c>
      <c r="G153" s="105" t="s">
        <v>484</v>
      </c>
      <c r="H153" s="114" t="s">
        <v>51</v>
      </c>
      <c r="I153" s="92">
        <v>12</v>
      </c>
      <c r="J153" s="113" t="s">
        <v>18</v>
      </c>
      <c r="K153" s="106">
        <v>700</v>
      </c>
      <c r="L153" s="93">
        <f t="shared" si="38"/>
        <v>8400</v>
      </c>
      <c r="M153" s="7">
        <f>SUM(M152+L153)</f>
        <v>526919.5</v>
      </c>
      <c r="N153" s="130" t="s">
        <v>555</v>
      </c>
      <c r="O153" s="91">
        <f>1+1+1+2</f>
        <v>5</v>
      </c>
      <c r="P153" s="94">
        <f t="shared" si="39"/>
        <v>7</v>
      </c>
      <c r="Q153" s="95" t="s">
        <v>556</v>
      </c>
      <c r="R153" s="95"/>
    </row>
    <row r="154" spans="1:18" ht="43.5" x14ac:dyDescent="0.35">
      <c r="A154" s="97">
        <v>44487</v>
      </c>
      <c r="B154" s="73">
        <f t="shared" si="42"/>
        <v>10</v>
      </c>
      <c r="C154" s="75">
        <f t="shared" si="43"/>
        <v>2021</v>
      </c>
      <c r="D154" s="138" t="s">
        <v>567</v>
      </c>
      <c r="E154" s="119" t="s">
        <v>10</v>
      </c>
      <c r="F154" s="105" t="s">
        <v>416</v>
      </c>
      <c r="G154" s="47" t="s">
        <v>416</v>
      </c>
      <c r="H154" s="114" t="s">
        <v>51</v>
      </c>
      <c r="I154" s="92">
        <v>16</v>
      </c>
      <c r="J154" s="113" t="s">
        <v>25</v>
      </c>
      <c r="K154" s="106">
        <v>65</v>
      </c>
      <c r="L154" s="93">
        <f>SUM(I154*K154)</f>
        <v>1040</v>
      </c>
      <c r="M154" s="7">
        <f>SUM(M153+L154)</f>
        <v>527959.5</v>
      </c>
      <c r="N154" s="130" t="s">
        <v>538</v>
      </c>
      <c r="O154" s="91">
        <f>1+4+2+4+4+1</f>
        <v>16</v>
      </c>
      <c r="P154" s="94">
        <f t="shared" si="39"/>
        <v>0</v>
      </c>
      <c r="Q154" s="95" t="s">
        <v>539</v>
      </c>
      <c r="R154" s="95"/>
    </row>
    <row r="155" spans="1:18" x14ac:dyDescent="0.35">
      <c r="A155" s="97">
        <v>44490</v>
      </c>
      <c r="B155" s="73">
        <f t="shared" si="42"/>
        <v>10</v>
      </c>
      <c r="C155" s="75">
        <f t="shared" si="43"/>
        <v>2021</v>
      </c>
      <c r="D155" s="139" t="s">
        <v>512</v>
      </c>
      <c r="E155" s="119" t="s">
        <v>448</v>
      </c>
      <c r="F155" s="110" t="s">
        <v>450</v>
      </c>
      <c r="G155" s="110" t="s">
        <v>450</v>
      </c>
      <c r="H155" s="114" t="s">
        <v>51</v>
      </c>
      <c r="I155" s="92">
        <v>5</v>
      </c>
      <c r="J155" s="113" t="s">
        <v>0</v>
      </c>
      <c r="K155" s="106">
        <v>1760</v>
      </c>
      <c r="L155" s="93">
        <f t="shared" ref="L155:L157" si="45">SUM(I155*K155)</f>
        <v>8800</v>
      </c>
      <c r="M155" s="7">
        <f t="shared" si="44"/>
        <v>536759.5</v>
      </c>
      <c r="N155" s="108" t="s">
        <v>521</v>
      </c>
      <c r="O155" s="91">
        <f>4+1</f>
        <v>5</v>
      </c>
      <c r="P155" s="94">
        <f t="shared" si="39"/>
        <v>0</v>
      </c>
      <c r="Q155" s="95" t="s">
        <v>522</v>
      </c>
      <c r="R155" s="95"/>
    </row>
    <row r="156" spans="1:18" ht="43.5" x14ac:dyDescent="0.35">
      <c r="A156" s="97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9" t="s">
        <v>512</v>
      </c>
      <c r="E156" s="119" t="s">
        <v>448</v>
      </c>
      <c r="F156" s="59" t="s">
        <v>513</v>
      </c>
      <c r="G156" s="59" t="s">
        <v>513</v>
      </c>
      <c r="H156" s="114" t="s">
        <v>51</v>
      </c>
      <c r="I156" s="92">
        <v>10</v>
      </c>
      <c r="J156" s="113" t="s">
        <v>0</v>
      </c>
      <c r="K156" s="106">
        <v>1760</v>
      </c>
      <c r="L156" s="93">
        <f t="shared" si="45"/>
        <v>17600</v>
      </c>
      <c r="M156" s="7">
        <f t="shared" si="44"/>
        <v>554359.5</v>
      </c>
      <c r="N156" s="130" t="s">
        <v>595</v>
      </c>
      <c r="O156" s="91">
        <f>2+1+1+1+1</f>
        <v>6</v>
      </c>
      <c r="P156" s="94">
        <f t="shared" si="39"/>
        <v>4</v>
      </c>
      <c r="Q156" s="95" t="s">
        <v>596</v>
      </c>
      <c r="R156" s="95"/>
    </row>
    <row r="157" spans="1:18" x14ac:dyDescent="0.35">
      <c r="A157" s="97">
        <v>44490</v>
      </c>
      <c r="B157" s="73">
        <f t="shared" si="46"/>
        <v>10</v>
      </c>
      <c r="C157" s="75">
        <f t="shared" si="47"/>
        <v>2021</v>
      </c>
      <c r="D157" s="139" t="s">
        <v>564</v>
      </c>
      <c r="E157" s="128" t="s">
        <v>352</v>
      </c>
      <c r="F157" s="110" t="s">
        <v>511</v>
      </c>
      <c r="G157" s="110" t="s">
        <v>511</v>
      </c>
      <c r="H157" s="114" t="s">
        <v>51</v>
      </c>
      <c r="I157" s="92">
        <v>5</v>
      </c>
      <c r="J157" s="113" t="s">
        <v>0</v>
      </c>
      <c r="K157" s="106">
        <v>1749</v>
      </c>
      <c r="L157" s="93">
        <f t="shared" si="45"/>
        <v>8745</v>
      </c>
      <c r="M157" s="7">
        <f t="shared" si="44"/>
        <v>563104.5</v>
      </c>
      <c r="N157" s="108" t="s">
        <v>534</v>
      </c>
      <c r="O157" s="91">
        <f>3+2</f>
        <v>5</v>
      </c>
      <c r="P157" s="94">
        <f t="shared" si="39"/>
        <v>0</v>
      </c>
      <c r="Q157" s="95" t="s">
        <v>535</v>
      </c>
      <c r="R157" s="95"/>
    </row>
    <row r="158" spans="1:18" ht="72.5" x14ac:dyDescent="0.35">
      <c r="A158" s="97">
        <v>44495</v>
      </c>
      <c r="B158" s="73">
        <f t="shared" si="42"/>
        <v>10</v>
      </c>
      <c r="C158" s="75">
        <f t="shared" si="43"/>
        <v>2021</v>
      </c>
      <c r="D158" s="138" t="s">
        <v>568</v>
      </c>
      <c r="E158" s="119" t="s">
        <v>10</v>
      </c>
      <c r="F158" s="105" t="s">
        <v>19</v>
      </c>
      <c r="G158" s="47" t="s">
        <v>19</v>
      </c>
      <c r="H158" s="114" t="s">
        <v>51</v>
      </c>
      <c r="I158" s="92">
        <v>12</v>
      </c>
      <c r="J158" s="113" t="s">
        <v>25</v>
      </c>
      <c r="K158" s="106">
        <v>82.5</v>
      </c>
      <c r="L158" s="93">
        <f t="shared" si="38"/>
        <v>990</v>
      </c>
      <c r="M158" s="7">
        <f t="shared" si="44"/>
        <v>564094.5</v>
      </c>
      <c r="N158" s="130" t="s">
        <v>589</v>
      </c>
      <c r="O158" s="91">
        <f>1+1+1+4+2+1</f>
        <v>10</v>
      </c>
      <c r="P158" s="94">
        <f t="shared" si="39"/>
        <v>2</v>
      </c>
      <c r="Q158" s="95" t="s">
        <v>590</v>
      </c>
      <c r="R158" s="134" t="s">
        <v>502</v>
      </c>
    </row>
    <row r="159" spans="1:18" ht="29" x14ac:dyDescent="0.35">
      <c r="A159" s="97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8" t="s">
        <v>568</v>
      </c>
      <c r="E159" s="119" t="s">
        <v>10</v>
      </c>
      <c r="F159" s="110" t="s">
        <v>454</v>
      </c>
      <c r="G159" s="110" t="s">
        <v>454</v>
      </c>
      <c r="H159" s="114" t="s">
        <v>51</v>
      </c>
      <c r="I159" s="92">
        <v>20</v>
      </c>
      <c r="J159" s="113" t="s">
        <v>1</v>
      </c>
      <c r="K159" s="106">
        <v>288</v>
      </c>
      <c r="L159" s="93">
        <f t="shared" si="38"/>
        <v>5760</v>
      </c>
      <c r="M159" s="7">
        <f t="shared" si="44"/>
        <v>569854.5</v>
      </c>
      <c r="N159" s="130" t="s">
        <v>536</v>
      </c>
      <c r="O159" s="91">
        <f>9+9+2</f>
        <v>20</v>
      </c>
      <c r="P159" s="94">
        <f t="shared" si="39"/>
        <v>0</v>
      </c>
      <c r="Q159" s="95" t="s">
        <v>537</v>
      </c>
      <c r="R159" s="95"/>
    </row>
    <row r="160" spans="1:18" x14ac:dyDescent="0.35">
      <c r="A160" s="97">
        <v>44497</v>
      </c>
      <c r="B160" s="73">
        <f t="shared" si="48"/>
        <v>10</v>
      </c>
      <c r="C160" s="75">
        <f t="shared" si="49"/>
        <v>2021</v>
      </c>
      <c r="D160" s="140" t="s">
        <v>516</v>
      </c>
      <c r="E160" s="119" t="s">
        <v>310</v>
      </c>
      <c r="F160" s="59" t="s">
        <v>319</v>
      </c>
      <c r="G160" s="59" t="s">
        <v>319</v>
      </c>
      <c r="H160" s="57" t="s">
        <v>51</v>
      </c>
      <c r="I160" s="17">
        <v>4</v>
      </c>
      <c r="J160" s="31" t="s">
        <v>125</v>
      </c>
      <c r="K160" s="106">
        <v>305</v>
      </c>
      <c r="L160" s="93">
        <f t="shared" si="38"/>
        <v>1220</v>
      </c>
      <c r="M160" s="7">
        <f t="shared" si="44"/>
        <v>571074.5</v>
      </c>
      <c r="N160" s="130" t="s">
        <v>519</v>
      </c>
      <c r="O160" s="91">
        <f>1+1</f>
        <v>2</v>
      </c>
      <c r="P160" s="94">
        <f t="shared" si="39"/>
        <v>2</v>
      </c>
      <c r="Q160" s="95" t="s">
        <v>527</v>
      </c>
      <c r="R160" s="95"/>
    </row>
    <row r="161" spans="1:18" ht="29" x14ac:dyDescent="0.35">
      <c r="A161" s="97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6" t="s">
        <v>569</v>
      </c>
      <c r="E161" s="119" t="s">
        <v>10</v>
      </c>
      <c r="F161" s="110" t="s">
        <v>29</v>
      </c>
      <c r="G161" s="47" t="s">
        <v>29</v>
      </c>
      <c r="H161" s="114" t="s">
        <v>47</v>
      </c>
      <c r="I161" s="92">
        <v>10</v>
      </c>
      <c r="J161" s="113" t="s">
        <v>0</v>
      </c>
      <c r="K161" s="106">
        <v>1815</v>
      </c>
      <c r="L161" s="93">
        <f t="shared" si="38"/>
        <v>18150</v>
      </c>
      <c r="M161" s="7">
        <f t="shared" si="44"/>
        <v>589224.5</v>
      </c>
      <c r="N161" s="130" t="s">
        <v>580</v>
      </c>
      <c r="O161" s="91">
        <f>1+6+1+2</f>
        <v>10</v>
      </c>
      <c r="P161" s="94">
        <f t="shared" si="39"/>
        <v>0</v>
      </c>
      <c r="Q161" s="95" t="s">
        <v>581</v>
      </c>
      <c r="R161" s="95"/>
    </row>
    <row r="162" spans="1:18" ht="29" x14ac:dyDescent="0.35">
      <c r="A162" s="97">
        <v>44503</v>
      </c>
      <c r="B162" s="73">
        <f t="shared" si="50"/>
        <v>11</v>
      </c>
      <c r="C162" s="75">
        <f t="shared" si="51"/>
        <v>2021</v>
      </c>
      <c r="D162" s="126" t="s">
        <v>570</v>
      </c>
      <c r="E162" s="119" t="s">
        <v>10</v>
      </c>
      <c r="F162" s="110" t="s">
        <v>384</v>
      </c>
      <c r="G162" s="47" t="s">
        <v>383</v>
      </c>
      <c r="H162" s="114" t="s">
        <v>51</v>
      </c>
      <c r="I162" s="92">
        <v>1</v>
      </c>
      <c r="J162" s="113" t="s">
        <v>1</v>
      </c>
      <c r="K162" s="106">
        <v>321.89999999999998</v>
      </c>
      <c r="L162" s="93">
        <f t="shared" si="38"/>
        <v>321.89999999999998</v>
      </c>
      <c r="M162" s="7">
        <f t="shared" si="44"/>
        <v>589546.4</v>
      </c>
      <c r="N162" s="108" t="s">
        <v>542</v>
      </c>
      <c r="O162" s="91">
        <v>1</v>
      </c>
      <c r="P162" s="94">
        <f t="shared" si="39"/>
        <v>0</v>
      </c>
      <c r="Q162" s="95" t="s">
        <v>543</v>
      </c>
      <c r="R162" s="95"/>
    </row>
    <row r="163" spans="1:18" ht="29" x14ac:dyDescent="0.35">
      <c r="A163" s="97">
        <v>44503</v>
      </c>
      <c r="B163" s="73">
        <f t="shared" si="50"/>
        <v>11</v>
      </c>
      <c r="C163" s="75">
        <f t="shared" si="51"/>
        <v>2021</v>
      </c>
      <c r="D163" s="126" t="s">
        <v>570</v>
      </c>
      <c r="E163" s="119" t="s">
        <v>10</v>
      </c>
      <c r="F163" s="110" t="s">
        <v>523</v>
      </c>
      <c r="G163" s="110" t="s">
        <v>523</v>
      </c>
      <c r="H163" s="114" t="s">
        <v>51</v>
      </c>
      <c r="I163" s="92">
        <v>1</v>
      </c>
      <c r="J163" s="113" t="s">
        <v>125</v>
      </c>
      <c r="K163" s="106">
        <v>105</v>
      </c>
      <c r="L163" s="93">
        <f t="shared" si="38"/>
        <v>105</v>
      </c>
      <c r="M163" s="7">
        <f t="shared" si="44"/>
        <v>589651.4</v>
      </c>
      <c r="N163" s="108"/>
      <c r="O163" s="91"/>
      <c r="P163" s="94">
        <f t="shared" si="39"/>
        <v>1</v>
      </c>
      <c r="Q163" s="95"/>
      <c r="R163" s="95"/>
    </row>
    <row r="164" spans="1:18" ht="43.5" x14ac:dyDescent="0.35">
      <c r="A164" s="97">
        <v>44503</v>
      </c>
      <c r="B164" s="73">
        <f t="shared" si="50"/>
        <v>11</v>
      </c>
      <c r="C164" s="75">
        <f t="shared" si="51"/>
        <v>2021</v>
      </c>
      <c r="D164" s="126" t="s">
        <v>571</v>
      </c>
      <c r="E164" s="119" t="s">
        <v>10</v>
      </c>
      <c r="F164" s="110" t="s">
        <v>384</v>
      </c>
      <c r="G164" s="47" t="s">
        <v>383</v>
      </c>
      <c r="H164" s="114" t="s">
        <v>47</v>
      </c>
      <c r="I164" s="92">
        <v>32</v>
      </c>
      <c r="J164" s="113" t="s">
        <v>1</v>
      </c>
      <c r="K164" s="106">
        <v>321.89999999999998</v>
      </c>
      <c r="L164" s="93">
        <f t="shared" si="38"/>
        <v>10300.799999999999</v>
      </c>
      <c r="M164" s="7">
        <f t="shared" si="44"/>
        <v>599952.20000000007</v>
      </c>
      <c r="N164" s="130" t="s">
        <v>548</v>
      </c>
      <c r="O164" s="91">
        <f>11+6+15</f>
        <v>32</v>
      </c>
      <c r="P164" s="94">
        <f t="shared" si="39"/>
        <v>0</v>
      </c>
      <c r="Q164" s="95" t="s">
        <v>549</v>
      </c>
      <c r="R164" s="95"/>
    </row>
    <row r="165" spans="1:18" ht="29" x14ac:dyDescent="0.35">
      <c r="A165" s="97">
        <v>44503</v>
      </c>
      <c r="B165" s="73">
        <f t="shared" si="50"/>
        <v>11</v>
      </c>
      <c r="C165" s="75">
        <f t="shared" si="51"/>
        <v>2021</v>
      </c>
      <c r="D165" s="126" t="s">
        <v>572</v>
      </c>
      <c r="E165" s="119" t="s">
        <v>10</v>
      </c>
      <c r="F165" s="110" t="s">
        <v>454</v>
      </c>
      <c r="G165" s="110" t="s">
        <v>454</v>
      </c>
      <c r="H165" s="114" t="s">
        <v>51</v>
      </c>
      <c r="I165" s="92">
        <v>10</v>
      </c>
      <c r="J165" s="113" t="s">
        <v>1</v>
      </c>
      <c r="K165" s="106">
        <v>288</v>
      </c>
      <c r="L165" s="93">
        <f t="shared" si="38"/>
        <v>2880</v>
      </c>
      <c r="M165" s="7">
        <f t="shared" si="44"/>
        <v>602832.20000000007</v>
      </c>
      <c r="N165" s="108" t="s">
        <v>551</v>
      </c>
      <c r="O165" s="91">
        <f>5+4</f>
        <v>9</v>
      </c>
      <c r="P165" s="94">
        <f t="shared" si="39"/>
        <v>1</v>
      </c>
      <c r="Q165" s="95" t="s">
        <v>552</v>
      </c>
      <c r="R165" s="95"/>
    </row>
    <row r="166" spans="1:18" ht="29" x14ac:dyDescent="0.35">
      <c r="A166" s="97">
        <v>44503</v>
      </c>
      <c r="B166" s="73">
        <f t="shared" si="50"/>
        <v>11</v>
      </c>
      <c r="C166" s="75">
        <f t="shared" si="51"/>
        <v>2021</v>
      </c>
      <c r="D166" s="126" t="s">
        <v>573</v>
      </c>
      <c r="E166" s="119" t="s">
        <v>10</v>
      </c>
      <c r="F166" s="110" t="s">
        <v>233</v>
      </c>
      <c r="G166" s="47" t="s">
        <v>233</v>
      </c>
      <c r="H166" s="114" t="s">
        <v>47</v>
      </c>
      <c r="I166" s="92">
        <v>5</v>
      </c>
      <c r="J166" s="113" t="s">
        <v>217</v>
      </c>
      <c r="K166" s="106">
        <v>390</v>
      </c>
      <c r="L166" s="93">
        <f t="shared" si="38"/>
        <v>1950</v>
      </c>
      <c r="M166" s="7">
        <f t="shared" si="44"/>
        <v>604782.20000000007</v>
      </c>
      <c r="N166" s="108" t="s">
        <v>530</v>
      </c>
      <c r="O166" s="91">
        <f>1+3</f>
        <v>4</v>
      </c>
      <c r="P166" s="94">
        <f t="shared" si="39"/>
        <v>1</v>
      </c>
      <c r="Q166" s="95" t="s">
        <v>531</v>
      </c>
      <c r="R166" s="95"/>
    </row>
    <row r="167" spans="1:18" x14ac:dyDescent="0.35">
      <c r="A167" s="97">
        <v>44505</v>
      </c>
      <c r="B167" s="73">
        <f t="shared" si="50"/>
        <v>11</v>
      </c>
      <c r="C167" s="75">
        <f t="shared" si="51"/>
        <v>2021</v>
      </c>
      <c r="D167" s="126" t="s">
        <v>574</v>
      </c>
      <c r="E167" s="119" t="s">
        <v>10</v>
      </c>
      <c r="F167" s="110" t="s">
        <v>416</v>
      </c>
      <c r="G167" s="47" t="s">
        <v>416</v>
      </c>
      <c r="H167" s="114" t="s">
        <v>47</v>
      </c>
      <c r="I167" s="92">
        <v>8</v>
      </c>
      <c r="J167" s="113" t="s">
        <v>25</v>
      </c>
      <c r="K167" s="106">
        <v>65</v>
      </c>
      <c r="L167" s="93">
        <f t="shared" si="38"/>
        <v>520</v>
      </c>
      <c r="M167" s="7">
        <f t="shared" si="44"/>
        <v>605302.20000000007</v>
      </c>
      <c r="N167" s="108" t="s">
        <v>584</v>
      </c>
      <c r="O167" s="91">
        <f>3+2</f>
        <v>5</v>
      </c>
      <c r="P167" s="94">
        <f t="shared" si="39"/>
        <v>3</v>
      </c>
      <c r="Q167" s="95" t="s">
        <v>540</v>
      </c>
      <c r="R167" s="95"/>
    </row>
    <row r="168" spans="1:18" x14ac:dyDescent="0.35">
      <c r="A168" s="97">
        <v>44505</v>
      </c>
      <c r="B168" s="73">
        <f t="shared" si="50"/>
        <v>11</v>
      </c>
      <c r="C168" s="75">
        <f t="shared" si="51"/>
        <v>2021</v>
      </c>
      <c r="D168" s="126" t="s">
        <v>574</v>
      </c>
      <c r="E168" s="119" t="s">
        <v>10</v>
      </c>
      <c r="F168" s="110" t="s">
        <v>19</v>
      </c>
      <c r="G168" s="47" t="s">
        <v>19</v>
      </c>
      <c r="H168" s="114" t="s">
        <v>47</v>
      </c>
      <c r="I168" s="92">
        <v>4</v>
      </c>
      <c r="J168" s="113" t="s">
        <v>25</v>
      </c>
      <c r="K168" s="106">
        <v>90</v>
      </c>
      <c r="L168" s="93">
        <f t="shared" si="38"/>
        <v>360</v>
      </c>
      <c r="M168" s="7">
        <f t="shared" si="44"/>
        <v>605662.20000000007</v>
      </c>
      <c r="N168" s="108"/>
      <c r="O168" s="91"/>
      <c r="P168" s="94">
        <f t="shared" si="39"/>
        <v>4</v>
      </c>
      <c r="Q168" s="95"/>
      <c r="R168" s="95"/>
    </row>
    <row r="169" spans="1:18" ht="29" x14ac:dyDescent="0.35">
      <c r="A169" s="97">
        <v>44508</v>
      </c>
      <c r="B169" s="73">
        <f t="shared" si="50"/>
        <v>11</v>
      </c>
      <c r="C169" s="75">
        <f t="shared" si="51"/>
        <v>2021</v>
      </c>
      <c r="D169" s="126" t="s">
        <v>566</v>
      </c>
      <c r="E169" s="119" t="s">
        <v>524</v>
      </c>
      <c r="F169" s="110" t="s">
        <v>546</v>
      </c>
      <c r="G169" s="110" t="s">
        <v>546</v>
      </c>
      <c r="H169" s="114" t="s">
        <v>51</v>
      </c>
      <c r="I169" s="92">
        <v>10</v>
      </c>
      <c r="J169" s="113" t="s">
        <v>1</v>
      </c>
      <c r="K169" s="106">
        <v>333</v>
      </c>
      <c r="L169" s="93">
        <f t="shared" si="38"/>
        <v>3330</v>
      </c>
      <c r="M169" s="7">
        <f t="shared" si="44"/>
        <v>608992.20000000007</v>
      </c>
      <c r="N169" s="108" t="s">
        <v>597</v>
      </c>
      <c r="O169" s="91">
        <f>1</f>
        <v>1</v>
      </c>
      <c r="P169" s="94">
        <f t="shared" si="39"/>
        <v>9</v>
      </c>
      <c r="Q169" s="95" t="s">
        <v>600</v>
      </c>
      <c r="R169" s="95"/>
    </row>
    <row r="170" spans="1:18" ht="29" x14ac:dyDescent="0.35">
      <c r="A170" s="97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6"/>
      <c r="E170" s="119" t="s">
        <v>10</v>
      </c>
      <c r="F170" s="110" t="s">
        <v>16</v>
      </c>
      <c r="G170" s="110" t="s">
        <v>16</v>
      </c>
      <c r="H170" s="114" t="s">
        <v>47</v>
      </c>
      <c r="I170" s="92">
        <v>5</v>
      </c>
      <c r="J170" s="113" t="s">
        <v>18</v>
      </c>
      <c r="K170" s="106">
        <v>246</v>
      </c>
      <c r="L170" s="93">
        <f t="shared" si="38"/>
        <v>1230</v>
      </c>
      <c r="M170" s="7">
        <f t="shared" si="44"/>
        <v>610222.20000000007</v>
      </c>
      <c r="N170" s="108" t="s">
        <v>579</v>
      </c>
      <c r="O170" s="91">
        <v>2</v>
      </c>
      <c r="P170" s="94">
        <f t="shared" si="39"/>
        <v>3</v>
      </c>
      <c r="Q170" s="95" t="s">
        <v>578</v>
      </c>
      <c r="R170" s="95"/>
    </row>
    <row r="171" spans="1:18" x14ac:dyDescent="0.35">
      <c r="A171" s="97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9" t="s">
        <v>565</v>
      </c>
      <c r="E171" s="128" t="s">
        <v>352</v>
      </c>
      <c r="F171" s="110" t="s">
        <v>511</v>
      </c>
      <c r="G171" s="110" t="s">
        <v>511</v>
      </c>
      <c r="H171" s="114" t="s">
        <v>51</v>
      </c>
      <c r="I171" s="92">
        <v>10</v>
      </c>
      <c r="J171" s="113" t="s">
        <v>0</v>
      </c>
      <c r="K171" s="106">
        <v>1914</v>
      </c>
      <c r="L171" s="93">
        <f t="shared" si="38"/>
        <v>19140</v>
      </c>
      <c r="M171" s="7">
        <f t="shared" si="44"/>
        <v>629362.20000000007</v>
      </c>
      <c r="N171" s="108" t="s">
        <v>587</v>
      </c>
      <c r="O171" s="91">
        <f>9+1</f>
        <v>10</v>
      </c>
      <c r="P171" s="94">
        <f t="shared" si="39"/>
        <v>0</v>
      </c>
      <c r="Q171" s="95" t="s">
        <v>588</v>
      </c>
      <c r="R171" s="95"/>
    </row>
    <row r="172" spans="1:18" ht="29" x14ac:dyDescent="0.35">
      <c r="A172" s="97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6" t="s">
        <v>575</v>
      </c>
      <c r="E172" s="119" t="s">
        <v>10</v>
      </c>
      <c r="F172" s="110" t="s">
        <v>454</v>
      </c>
      <c r="G172" s="47" t="s">
        <v>454</v>
      </c>
      <c r="H172" s="114" t="s">
        <v>51</v>
      </c>
      <c r="I172" s="92">
        <v>10</v>
      </c>
      <c r="J172" s="113" t="s">
        <v>1</v>
      </c>
      <c r="K172" s="106">
        <v>288</v>
      </c>
      <c r="L172" s="93">
        <f t="shared" si="38"/>
        <v>2880</v>
      </c>
      <c r="M172" s="7">
        <f t="shared" si="44"/>
        <v>632242.20000000007</v>
      </c>
      <c r="N172" s="108" t="s">
        <v>547</v>
      </c>
      <c r="O172" s="91">
        <v>10</v>
      </c>
      <c r="P172" s="94">
        <f t="shared" si="39"/>
        <v>0</v>
      </c>
      <c r="Q172" s="95" t="s">
        <v>550</v>
      </c>
      <c r="R172" s="95"/>
    </row>
    <row r="173" spans="1:18" ht="29" x14ac:dyDescent="0.35">
      <c r="A173" s="97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6" t="s">
        <v>576</v>
      </c>
      <c r="E173" s="119" t="s">
        <v>10</v>
      </c>
      <c r="F173" s="110" t="s">
        <v>28</v>
      </c>
      <c r="G173" s="110" t="s">
        <v>28</v>
      </c>
      <c r="H173" s="114" t="s">
        <v>51</v>
      </c>
      <c r="I173" s="92">
        <v>5</v>
      </c>
      <c r="J173" s="113" t="s">
        <v>217</v>
      </c>
      <c r="K173" s="106">
        <v>32.5</v>
      </c>
      <c r="L173" s="93">
        <f t="shared" ref="L173" si="60">SUM(I173*K173)</f>
        <v>162.5</v>
      </c>
      <c r="M173" s="7">
        <f t="shared" si="44"/>
        <v>632404.70000000007</v>
      </c>
      <c r="N173" s="108" t="s">
        <v>547</v>
      </c>
      <c r="O173" s="91">
        <v>5</v>
      </c>
      <c r="P173" s="94">
        <f t="shared" ref="P173" si="61">I173-O173</f>
        <v>0</v>
      </c>
      <c r="Q173" s="95" t="s">
        <v>557</v>
      </c>
      <c r="R173" s="95"/>
    </row>
    <row r="174" spans="1:18" ht="29" x14ac:dyDescent="0.35">
      <c r="A174" s="97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6" t="s">
        <v>577</v>
      </c>
      <c r="E174" s="119" t="s">
        <v>10</v>
      </c>
      <c r="F174" s="110" t="s">
        <v>28</v>
      </c>
      <c r="G174" s="110" t="s">
        <v>28</v>
      </c>
      <c r="H174" s="114" t="s">
        <v>47</v>
      </c>
      <c r="I174" s="92">
        <v>80</v>
      </c>
      <c r="J174" s="113" t="s">
        <v>217</v>
      </c>
      <c r="K174" s="106">
        <v>32.5</v>
      </c>
      <c r="L174" s="93">
        <f t="shared" ref="L174:L177" si="64">SUM(I174*K174)</f>
        <v>2600</v>
      </c>
      <c r="M174" s="7">
        <f t="shared" si="44"/>
        <v>635004.70000000007</v>
      </c>
      <c r="N174" s="130" t="s">
        <v>585</v>
      </c>
      <c r="O174" s="91">
        <f>2+3+4</f>
        <v>9</v>
      </c>
      <c r="P174" s="94">
        <f t="shared" ref="P174:P177" si="65">I174-O174</f>
        <v>71</v>
      </c>
      <c r="Q174" s="95" t="s">
        <v>586</v>
      </c>
      <c r="R174" s="95"/>
    </row>
    <row r="175" spans="1:18" x14ac:dyDescent="0.35">
      <c r="A175" s="97">
        <v>44526</v>
      </c>
      <c r="B175" s="73">
        <f t="shared" si="62"/>
        <v>11</v>
      </c>
      <c r="C175" s="75">
        <f t="shared" si="63"/>
        <v>2021</v>
      </c>
      <c r="D175" s="126" t="s">
        <v>592</v>
      </c>
      <c r="E175" s="119" t="s">
        <v>448</v>
      </c>
      <c r="F175" s="110" t="s">
        <v>450</v>
      </c>
      <c r="G175" s="47" t="s">
        <v>450</v>
      </c>
      <c r="H175" s="114" t="s">
        <v>51</v>
      </c>
      <c r="I175" s="92">
        <v>4</v>
      </c>
      <c r="J175" s="113" t="s">
        <v>0</v>
      </c>
      <c r="K175" s="106">
        <v>2002</v>
      </c>
      <c r="L175" s="93">
        <f t="shared" si="64"/>
        <v>8008</v>
      </c>
      <c r="M175" s="7">
        <f t="shared" si="44"/>
        <v>643012.70000000007</v>
      </c>
      <c r="N175" s="108" t="s">
        <v>593</v>
      </c>
      <c r="O175" s="91">
        <v>1</v>
      </c>
      <c r="P175" s="94">
        <f t="shared" si="65"/>
        <v>3</v>
      </c>
      <c r="Q175" s="95" t="s">
        <v>594</v>
      </c>
      <c r="R175" s="95"/>
    </row>
    <row r="176" spans="1:18" ht="29" x14ac:dyDescent="0.35">
      <c r="A176" s="97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6" t="s">
        <v>592</v>
      </c>
      <c r="E176" s="119" t="s">
        <v>448</v>
      </c>
      <c r="F176" s="110" t="s">
        <v>513</v>
      </c>
      <c r="G176" s="47" t="s">
        <v>513</v>
      </c>
      <c r="H176" s="114" t="s">
        <v>51</v>
      </c>
      <c r="I176" s="92">
        <v>4</v>
      </c>
      <c r="J176" s="113" t="s">
        <v>0</v>
      </c>
      <c r="K176" s="106">
        <v>2002</v>
      </c>
      <c r="L176" s="93">
        <f t="shared" si="64"/>
        <v>8008</v>
      </c>
      <c r="M176" s="7">
        <f t="shared" si="44"/>
        <v>651020.70000000007</v>
      </c>
      <c r="N176" s="108"/>
      <c r="O176" s="91"/>
      <c r="P176" s="94">
        <f t="shared" si="65"/>
        <v>4</v>
      </c>
      <c r="Q176" s="95"/>
      <c r="R176" s="95"/>
    </row>
    <row r="177" spans="1:18" ht="29" x14ac:dyDescent="0.35">
      <c r="A177" s="97">
        <v>44526</v>
      </c>
      <c r="B177" s="73">
        <v>11</v>
      </c>
      <c r="C177" s="75">
        <v>2021</v>
      </c>
      <c r="D177" s="126" t="s">
        <v>591</v>
      </c>
      <c r="E177" s="119" t="s">
        <v>448</v>
      </c>
      <c r="F177" s="110" t="s">
        <v>480</v>
      </c>
      <c r="G177" s="47" t="s">
        <v>454</v>
      </c>
      <c r="H177" s="114" t="s">
        <v>51</v>
      </c>
      <c r="I177" s="92">
        <v>2</v>
      </c>
      <c r="J177" s="113" t="s">
        <v>1</v>
      </c>
      <c r="K177" s="106">
        <v>240</v>
      </c>
      <c r="L177" s="93">
        <f t="shared" si="64"/>
        <v>480</v>
      </c>
      <c r="M177" s="7">
        <f t="shared" si="44"/>
        <v>651500.70000000007</v>
      </c>
      <c r="N177" s="108"/>
      <c r="O177" s="91"/>
      <c r="P177" s="94">
        <f t="shared" si="65"/>
        <v>2</v>
      </c>
      <c r="Q177" s="95"/>
      <c r="R177" s="95"/>
    </row>
    <row r="178" spans="1:18" x14ac:dyDescent="0.35">
      <c r="A178" s="97"/>
      <c r="B178" s="73"/>
      <c r="C178" s="75"/>
      <c r="D178" s="126"/>
      <c r="E178" s="119"/>
      <c r="F178" s="110"/>
      <c r="G178" s="47"/>
      <c r="H178" s="114"/>
      <c r="I178" s="92"/>
      <c r="J178" s="113"/>
      <c r="K178" s="106"/>
      <c r="L178" s="93"/>
      <c r="M178" s="7"/>
      <c r="N178" s="108"/>
      <c r="O178" s="91"/>
      <c r="P178" s="94"/>
      <c r="Q178" s="95"/>
      <c r="R178" s="95"/>
    </row>
    <row r="179" spans="1:18" x14ac:dyDescent="0.35">
      <c r="A179" s="97"/>
      <c r="B179" s="73"/>
      <c r="C179" s="75"/>
      <c r="D179" s="126"/>
      <c r="E179" s="119"/>
      <c r="F179" s="110"/>
      <c r="G179" s="47"/>
      <c r="H179" s="114"/>
      <c r="I179" s="92"/>
      <c r="J179" s="113"/>
      <c r="K179" s="106"/>
      <c r="L179" s="93"/>
      <c r="M179" s="7"/>
      <c r="N179" s="108"/>
      <c r="O179" s="91"/>
      <c r="P179" s="94"/>
      <c r="Q179" s="95"/>
      <c r="R179" s="95"/>
    </row>
    <row r="180" spans="1:18" x14ac:dyDescent="0.35">
      <c r="A180" s="97"/>
      <c r="B180" s="73"/>
      <c r="C180" s="75"/>
      <c r="D180" s="126"/>
      <c r="E180" s="119"/>
      <c r="F180" s="110"/>
      <c r="G180" s="47"/>
      <c r="H180" s="114"/>
      <c r="I180" s="92"/>
      <c r="J180" s="113"/>
      <c r="K180" s="106"/>
      <c r="L180" s="93"/>
      <c r="M180" s="7"/>
      <c r="N180" s="108"/>
      <c r="O180" s="91"/>
      <c r="P180" s="94"/>
      <c r="Q180" s="95"/>
      <c r="R180" s="95"/>
    </row>
    <row r="181" spans="1:18" x14ac:dyDescent="0.35">
      <c r="A181" s="97"/>
      <c r="B181" s="73"/>
      <c r="C181" s="75"/>
      <c r="D181" s="126"/>
      <c r="E181" s="119"/>
      <c r="F181" s="110"/>
      <c r="G181" s="47"/>
      <c r="H181" s="114"/>
      <c r="I181" s="92"/>
      <c r="J181" s="113"/>
      <c r="K181" s="106"/>
      <c r="L181" s="93"/>
      <c r="M181" s="7"/>
      <c r="N181" s="108"/>
      <c r="O181" s="91"/>
      <c r="P181" s="94"/>
      <c r="Q181" s="95"/>
      <c r="R181" s="95"/>
    </row>
    <row r="182" spans="1:18" x14ac:dyDescent="0.35">
      <c r="A182" s="97"/>
      <c r="B182" s="73"/>
      <c r="C182" s="75"/>
      <c r="D182" s="126"/>
      <c r="E182" s="119"/>
      <c r="F182" s="110"/>
      <c r="G182" s="47"/>
      <c r="H182" s="114"/>
      <c r="I182" s="92"/>
      <c r="J182" s="113"/>
      <c r="K182" s="106"/>
      <c r="L182" s="93"/>
      <c r="M182" s="7"/>
      <c r="N182" s="108"/>
      <c r="O182" s="91"/>
      <c r="P182" s="94"/>
      <c r="Q182" s="95"/>
      <c r="R182" s="95"/>
    </row>
    <row r="183" spans="1:18" x14ac:dyDescent="0.35">
      <c r="A183" s="97"/>
      <c r="B183" s="73"/>
      <c r="C183" s="75"/>
      <c r="D183" s="126"/>
      <c r="E183" s="119"/>
      <c r="F183" s="110"/>
      <c r="G183" s="47"/>
      <c r="H183" s="114"/>
      <c r="I183" s="92"/>
      <c r="J183" s="113"/>
      <c r="K183" s="106"/>
      <c r="L183" s="93"/>
      <c r="M183" s="7"/>
      <c r="N183" s="108"/>
      <c r="O183" s="91"/>
      <c r="P183" s="94"/>
      <c r="Q183" s="95"/>
      <c r="R183" s="95"/>
    </row>
    <row r="184" spans="1:18" x14ac:dyDescent="0.35">
      <c r="A184" s="97"/>
      <c r="B184" s="73"/>
      <c r="C184" s="75"/>
      <c r="D184" s="126"/>
      <c r="E184" s="119"/>
      <c r="F184" s="110"/>
      <c r="G184" s="47"/>
      <c r="H184" s="114"/>
      <c r="I184" s="92"/>
      <c r="J184" s="113"/>
      <c r="K184" s="106"/>
      <c r="L184" s="93"/>
      <c r="M184" s="7"/>
      <c r="N184" s="108"/>
      <c r="O184" s="91"/>
      <c r="P184" s="94"/>
      <c r="Q184" s="95"/>
      <c r="R184" s="95"/>
    </row>
    <row r="185" spans="1:18" x14ac:dyDescent="0.35">
      <c r="A185" s="97"/>
      <c r="B185" s="73"/>
      <c r="C185" s="75"/>
      <c r="D185" s="126"/>
      <c r="E185" s="119"/>
      <c r="F185" s="110"/>
      <c r="G185" s="47"/>
      <c r="H185" s="114"/>
      <c r="I185" s="92"/>
      <c r="J185" s="113"/>
      <c r="K185" s="106"/>
      <c r="L185" s="93"/>
      <c r="M185" s="7"/>
      <c r="N185" s="108"/>
      <c r="O185" s="91"/>
      <c r="P185" s="94"/>
      <c r="Q185" s="95"/>
      <c r="R185" s="95"/>
    </row>
    <row r="186" spans="1:18" x14ac:dyDescent="0.35">
      <c r="A186" s="97"/>
      <c r="B186" s="73"/>
      <c r="C186" s="75"/>
      <c r="D186" s="126"/>
      <c r="E186" s="119"/>
      <c r="F186" s="110"/>
      <c r="G186" s="47"/>
      <c r="H186" s="114"/>
      <c r="I186" s="92"/>
      <c r="J186" s="113"/>
      <c r="K186" s="106"/>
      <c r="L186" s="93"/>
      <c r="M186" s="7"/>
      <c r="N186" s="108"/>
      <c r="O186" s="91"/>
      <c r="P186" s="94"/>
      <c r="Q186" s="95"/>
      <c r="R186" s="95"/>
    </row>
    <row r="187" spans="1:18" x14ac:dyDescent="0.35">
      <c r="A187" s="97"/>
      <c r="B187" s="73"/>
      <c r="C187" s="75"/>
      <c r="D187" s="126"/>
      <c r="E187" s="119"/>
      <c r="F187" s="110"/>
      <c r="G187" s="47"/>
      <c r="H187" s="114"/>
      <c r="I187" s="92"/>
      <c r="J187" s="113"/>
      <c r="K187" s="106"/>
      <c r="L187" s="93"/>
      <c r="M187" s="7"/>
      <c r="N187" s="108"/>
      <c r="O187" s="91"/>
      <c r="P187" s="94"/>
      <c r="Q187" s="95"/>
      <c r="R187" s="95"/>
    </row>
    <row r="188" spans="1:18" x14ac:dyDescent="0.35">
      <c r="A188" s="97"/>
      <c r="B188" s="73"/>
      <c r="C188" s="75"/>
      <c r="D188" s="126"/>
      <c r="E188" s="119"/>
      <c r="F188" s="110"/>
      <c r="G188" s="47"/>
      <c r="H188" s="114"/>
      <c r="I188" s="92"/>
      <c r="J188" s="113"/>
      <c r="K188" s="106"/>
      <c r="L188" s="93"/>
      <c r="M188" s="7"/>
      <c r="N188" s="108"/>
      <c r="O188" s="91"/>
      <c r="P188" s="94"/>
      <c r="Q188" s="95"/>
      <c r="R188" s="95"/>
    </row>
    <row r="189" spans="1:18" x14ac:dyDescent="0.35">
      <c r="A189" s="97"/>
      <c r="B189" s="73"/>
      <c r="C189" s="75"/>
      <c r="D189" s="126"/>
      <c r="E189" s="119"/>
      <c r="F189" s="105"/>
      <c r="G189" s="47"/>
      <c r="H189" s="114"/>
      <c r="I189" s="92"/>
      <c r="J189" s="113"/>
      <c r="K189" s="106"/>
      <c r="L189" s="93"/>
      <c r="M189" s="7"/>
      <c r="N189" s="108"/>
      <c r="O189" s="91"/>
      <c r="P189" s="94"/>
      <c r="Q189" s="95"/>
      <c r="R189" s="95"/>
    </row>
    <row r="190" spans="1:18" x14ac:dyDescent="0.35">
      <c r="A190" s="92"/>
      <c r="B190" s="73"/>
      <c r="C190" s="101"/>
      <c r="D190" s="127"/>
      <c r="E190" s="119"/>
      <c r="F190" s="105"/>
      <c r="G190" s="60"/>
      <c r="H190" s="55"/>
      <c r="I190" s="17"/>
      <c r="J190" s="21"/>
      <c r="K190" s="133"/>
      <c r="L190" s="93"/>
      <c r="M190" s="7"/>
      <c r="N190" s="91"/>
      <c r="O190" s="91"/>
      <c r="P190" s="91"/>
      <c r="Q190" s="91"/>
      <c r="R190" s="91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311150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431800</xdr:colOff>
                <xdr:row>27</xdr:row>
                <xdr:rowOff>311150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431800</xdr:colOff>
                <xdr:row>30</xdr:row>
                <xdr:rowOff>317500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431800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317500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501650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349250</xdr:colOff>
                <xdr:row>54</xdr:row>
                <xdr:rowOff>349250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25400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304800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577850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349250</xdr:colOff>
                <xdr:row>69</xdr:row>
                <xdr:rowOff>279400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79</xdr:row>
                <xdr:rowOff>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412750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88900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431800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349250</xdr:colOff>
                <xdr:row>92</xdr:row>
                <xdr:rowOff>304800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349250</xdr:colOff>
                <xdr:row>94</xdr:row>
                <xdr:rowOff>31750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349250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184150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279400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349250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355600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349250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304800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349250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431800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431800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431800</xdr:colOff>
                <xdr:row>120</xdr:row>
                <xdr:rowOff>304800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431800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279400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412750</xdr:colOff>
                <xdr:row>131</xdr:row>
                <xdr:rowOff>279400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197"/>
  <sheetViews>
    <sheetView topLeftCell="A175" workbookViewId="0">
      <selection activeCell="G198" sqref="G198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294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295</v>
      </c>
      <c r="G4" t="s">
        <v>296</v>
      </c>
    </row>
    <row r="5" spans="1:7" x14ac:dyDescent="0.35">
      <c r="A5">
        <v>2019</v>
      </c>
      <c r="B5" t="s">
        <v>10</v>
      </c>
      <c r="C5" t="s">
        <v>329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297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5" t="s">
        <v>495</v>
      </c>
      <c r="B11" s="135"/>
      <c r="C11" s="135"/>
      <c r="D11" s="135"/>
      <c r="E11" s="136">
        <v>36</v>
      </c>
      <c r="F11" s="136">
        <v>2947.4</v>
      </c>
      <c r="G11" s="136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276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277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268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246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330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415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297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410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340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407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236</v>
      </c>
      <c r="D75" t="s">
        <v>237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411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5" t="s">
        <v>496</v>
      </c>
      <c r="B77" s="135"/>
      <c r="C77" s="135"/>
      <c r="D77" s="135"/>
      <c r="E77" s="136">
        <v>534</v>
      </c>
      <c r="F77" s="136">
        <v>31231.239999999998</v>
      </c>
      <c r="G77" s="136">
        <v>200704.60000000003</v>
      </c>
    </row>
    <row r="78" spans="1:7" x14ac:dyDescent="0.35">
      <c r="A78">
        <v>2021</v>
      </c>
      <c r="B78" t="s">
        <v>10</v>
      </c>
      <c r="C78" t="s">
        <v>281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279</v>
      </c>
      <c r="D79" t="s">
        <v>234</v>
      </c>
      <c r="E79" s="77">
        <v>1</v>
      </c>
      <c r="F79" s="77">
        <v>240</v>
      </c>
      <c r="G79" s="77">
        <v>240</v>
      </c>
    </row>
    <row r="80" spans="1:7" x14ac:dyDescent="0.35">
      <c r="D80" t="s">
        <v>233</v>
      </c>
      <c r="E80" s="77">
        <v>1</v>
      </c>
      <c r="F80" s="77">
        <v>290</v>
      </c>
      <c r="G80" s="77">
        <v>290</v>
      </c>
    </row>
    <row r="81" spans="3:7" x14ac:dyDescent="0.35">
      <c r="D81" t="s">
        <v>235</v>
      </c>
      <c r="E81" s="77">
        <v>1</v>
      </c>
      <c r="F81" s="77">
        <v>290</v>
      </c>
      <c r="G81" s="77">
        <v>290</v>
      </c>
    </row>
    <row r="82" spans="3:7" x14ac:dyDescent="0.35">
      <c r="D82" t="s">
        <v>229</v>
      </c>
      <c r="E82" s="77">
        <v>1</v>
      </c>
      <c r="F82" s="77">
        <v>110</v>
      </c>
      <c r="G82" s="77">
        <v>110</v>
      </c>
    </row>
    <row r="83" spans="3:7" x14ac:dyDescent="0.35">
      <c r="D83" t="s">
        <v>231</v>
      </c>
      <c r="E83" s="77">
        <v>1</v>
      </c>
      <c r="F83" s="77">
        <v>150</v>
      </c>
      <c r="G83" s="77">
        <v>150</v>
      </c>
    </row>
    <row r="84" spans="3:7" x14ac:dyDescent="0.35">
      <c r="D84" t="s">
        <v>232</v>
      </c>
      <c r="E84" s="77">
        <v>3</v>
      </c>
      <c r="F84" s="77">
        <v>38</v>
      </c>
      <c r="G84" s="77">
        <v>114</v>
      </c>
    </row>
    <row r="85" spans="3:7" x14ac:dyDescent="0.35">
      <c r="D85" t="s">
        <v>214</v>
      </c>
      <c r="E85" s="77">
        <v>2</v>
      </c>
      <c r="F85" s="77">
        <v>2600</v>
      </c>
      <c r="G85" s="77">
        <v>5200</v>
      </c>
    </row>
    <row r="86" spans="3:7" x14ac:dyDescent="0.35">
      <c r="C86" t="s">
        <v>278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280</v>
      </c>
      <c r="D87" t="s">
        <v>239</v>
      </c>
      <c r="E87" s="77">
        <v>1</v>
      </c>
      <c r="F87" s="77">
        <v>39</v>
      </c>
      <c r="G87" s="77">
        <v>39</v>
      </c>
    </row>
    <row r="88" spans="3:7" x14ac:dyDescent="0.35">
      <c r="D88" t="s">
        <v>240</v>
      </c>
      <c r="E88" s="77">
        <v>16</v>
      </c>
      <c r="F88" s="77">
        <v>120</v>
      </c>
      <c r="G88" s="77">
        <v>120</v>
      </c>
    </row>
    <row r="89" spans="3:7" x14ac:dyDescent="0.35">
      <c r="C89" t="s">
        <v>282</v>
      </c>
      <c r="D89" t="s">
        <v>246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283</v>
      </c>
      <c r="D91" t="s">
        <v>235</v>
      </c>
      <c r="E91" s="77">
        <v>1</v>
      </c>
      <c r="F91" s="77">
        <v>290</v>
      </c>
      <c r="G91" s="77">
        <v>290</v>
      </c>
    </row>
    <row r="92" spans="3:7" x14ac:dyDescent="0.35">
      <c r="C92" t="s">
        <v>291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416</v>
      </c>
      <c r="E96" s="77">
        <v>1</v>
      </c>
      <c r="F96" s="77">
        <v>55</v>
      </c>
      <c r="G96" s="77">
        <v>55</v>
      </c>
    </row>
    <row r="97" spans="3:7" x14ac:dyDescent="0.35">
      <c r="C97" t="s">
        <v>292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246</v>
      </c>
      <c r="E98" s="77">
        <v>12</v>
      </c>
      <c r="F98" s="77">
        <v>28</v>
      </c>
      <c r="G98" s="77">
        <v>336</v>
      </c>
    </row>
    <row r="99" spans="3:7" x14ac:dyDescent="0.35">
      <c r="D99" t="s">
        <v>257</v>
      </c>
      <c r="E99" s="77">
        <v>1</v>
      </c>
      <c r="F99" s="77">
        <v>90</v>
      </c>
      <c r="G99" s="77">
        <v>90</v>
      </c>
    </row>
    <row r="100" spans="3:7" x14ac:dyDescent="0.35">
      <c r="C100" t="s">
        <v>284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285</v>
      </c>
      <c r="D101" t="s">
        <v>234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340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C103" t="s">
        <v>311</v>
      </c>
      <c r="D103" t="s">
        <v>16</v>
      </c>
      <c r="E103" s="77">
        <v>11</v>
      </c>
      <c r="F103" s="77">
        <v>198</v>
      </c>
      <c r="G103" s="77">
        <v>2178</v>
      </c>
    </row>
    <row r="104" spans="3:7" x14ac:dyDescent="0.35">
      <c r="D104" t="s">
        <v>29</v>
      </c>
      <c r="E104" s="77">
        <v>10</v>
      </c>
      <c r="F104" s="77">
        <v>1408</v>
      </c>
      <c r="G104" s="77">
        <v>14080</v>
      </c>
    </row>
    <row r="105" spans="3:7" x14ac:dyDescent="0.35">
      <c r="C105" t="s">
        <v>312</v>
      </c>
      <c r="D105" t="s">
        <v>29</v>
      </c>
      <c r="E105" s="77">
        <v>10</v>
      </c>
      <c r="F105" s="77">
        <v>1408</v>
      </c>
      <c r="G105" s="77">
        <v>14080</v>
      </c>
    </row>
    <row r="106" spans="3:7" x14ac:dyDescent="0.35">
      <c r="C106" t="s">
        <v>331</v>
      </c>
      <c r="D106" t="s">
        <v>229</v>
      </c>
      <c r="E106" s="77">
        <v>2</v>
      </c>
      <c r="F106" s="77">
        <v>110</v>
      </c>
      <c r="G106" s="77">
        <v>220</v>
      </c>
    </row>
    <row r="107" spans="3:7" x14ac:dyDescent="0.35">
      <c r="C107" t="s">
        <v>332</v>
      </c>
      <c r="D107" t="s">
        <v>19</v>
      </c>
      <c r="E107" s="77">
        <v>16</v>
      </c>
      <c r="F107" s="77">
        <v>80</v>
      </c>
      <c r="G107" s="77">
        <v>1280</v>
      </c>
    </row>
    <row r="108" spans="3:7" x14ac:dyDescent="0.35">
      <c r="D108" t="s">
        <v>416</v>
      </c>
      <c r="E108" s="77">
        <v>8</v>
      </c>
      <c r="F108" s="77">
        <v>60</v>
      </c>
      <c r="G108" s="77">
        <v>480</v>
      </c>
    </row>
    <row r="109" spans="3:7" x14ac:dyDescent="0.35">
      <c r="C109" t="s">
        <v>335</v>
      </c>
      <c r="D109" t="s">
        <v>180</v>
      </c>
      <c r="E109" s="77">
        <v>16</v>
      </c>
      <c r="F109" s="77">
        <v>394.2</v>
      </c>
      <c r="G109" s="77">
        <v>6307.2</v>
      </c>
    </row>
    <row r="110" spans="3:7" x14ac:dyDescent="0.35">
      <c r="C110" t="s">
        <v>334</v>
      </c>
      <c r="D110" t="s">
        <v>194</v>
      </c>
      <c r="E110" s="77">
        <v>5</v>
      </c>
      <c r="F110" s="77">
        <v>219</v>
      </c>
      <c r="G110" s="77">
        <v>1095</v>
      </c>
    </row>
    <row r="111" spans="3:7" x14ac:dyDescent="0.35">
      <c r="C111" t="s">
        <v>336</v>
      </c>
      <c r="D111" t="s">
        <v>339</v>
      </c>
      <c r="E111" s="77">
        <v>2</v>
      </c>
      <c r="F111" s="77">
        <v>1620</v>
      </c>
      <c r="G111" s="77">
        <v>3240</v>
      </c>
    </row>
    <row r="112" spans="3:7" x14ac:dyDescent="0.35">
      <c r="C112" t="s">
        <v>374</v>
      </c>
      <c r="D112" t="s">
        <v>29</v>
      </c>
      <c r="E112" s="77">
        <v>5</v>
      </c>
      <c r="F112" s="77">
        <v>1650</v>
      </c>
      <c r="G112" s="77">
        <v>8250</v>
      </c>
    </row>
    <row r="113" spans="3:7" x14ac:dyDescent="0.35">
      <c r="C113" t="s">
        <v>375</v>
      </c>
      <c r="D113" t="s">
        <v>17</v>
      </c>
      <c r="E113" s="77">
        <v>2</v>
      </c>
      <c r="F113" s="77">
        <v>230</v>
      </c>
      <c r="G113" s="77">
        <v>460</v>
      </c>
    </row>
    <row r="114" spans="3:7" x14ac:dyDescent="0.35">
      <c r="D114" t="s">
        <v>29</v>
      </c>
      <c r="E114" s="77">
        <v>10</v>
      </c>
      <c r="F114" s="77">
        <v>1650</v>
      </c>
      <c r="G114" s="77">
        <v>16500</v>
      </c>
    </row>
    <row r="115" spans="3:7" x14ac:dyDescent="0.35">
      <c r="C115" t="s">
        <v>376</v>
      </c>
      <c r="D115" t="s">
        <v>16</v>
      </c>
      <c r="E115" s="77">
        <v>5</v>
      </c>
      <c r="F115" s="77">
        <v>222</v>
      </c>
      <c r="G115" s="77">
        <v>1110</v>
      </c>
    </row>
    <row r="116" spans="3:7" x14ac:dyDescent="0.35">
      <c r="C116" t="s">
        <v>377</v>
      </c>
      <c r="D116" t="s">
        <v>233</v>
      </c>
      <c r="E116" s="77">
        <v>2</v>
      </c>
      <c r="F116" s="77">
        <v>290</v>
      </c>
      <c r="G116" s="77">
        <v>580</v>
      </c>
    </row>
    <row r="117" spans="3:7" x14ac:dyDescent="0.35">
      <c r="C117" t="s">
        <v>378</v>
      </c>
      <c r="D117" t="s">
        <v>29</v>
      </c>
      <c r="E117" s="77">
        <v>6</v>
      </c>
      <c r="F117" s="77">
        <v>1650</v>
      </c>
      <c r="G117" s="77">
        <v>9900</v>
      </c>
    </row>
    <row r="118" spans="3:7" x14ac:dyDescent="0.35">
      <c r="D118" t="s">
        <v>28</v>
      </c>
      <c r="E118" s="77">
        <v>80</v>
      </c>
      <c r="F118" s="77">
        <v>30</v>
      </c>
      <c r="G118" s="77">
        <v>2400</v>
      </c>
    </row>
    <row r="119" spans="3:7" x14ac:dyDescent="0.35">
      <c r="C119" t="s">
        <v>393</v>
      </c>
      <c r="D119" t="s">
        <v>233</v>
      </c>
      <c r="E119" s="77">
        <v>2</v>
      </c>
      <c r="F119" s="77">
        <v>290</v>
      </c>
      <c r="G119" s="77">
        <v>580</v>
      </c>
    </row>
    <row r="120" spans="3:7" x14ac:dyDescent="0.35">
      <c r="D120" t="s">
        <v>19</v>
      </c>
      <c r="E120" s="77">
        <v>12</v>
      </c>
      <c r="F120" s="77">
        <v>80</v>
      </c>
      <c r="G120" s="77">
        <v>960</v>
      </c>
    </row>
    <row r="121" spans="3:7" x14ac:dyDescent="0.35">
      <c r="D121" t="s">
        <v>29</v>
      </c>
      <c r="E121" s="77">
        <v>20</v>
      </c>
      <c r="F121" s="77">
        <v>1650</v>
      </c>
      <c r="G121" s="77">
        <v>33000</v>
      </c>
    </row>
    <row r="122" spans="3:7" x14ac:dyDescent="0.35">
      <c r="C122" t="s">
        <v>394</v>
      </c>
      <c r="D122" t="s">
        <v>383</v>
      </c>
      <c r="E122" s="77">
        <v>16</v>
      </c>
      <c r="F122" s="77">
        <v>284.89999999999998</v>
      </c>
      <c r="G122" s="77">
        <v>4558.3999999999996</v>
      </c>
    </row>
    <row r="123" spans="3:7" x14ac:dyDescent="0.35">
      <c r="D123" t="s">
        <v>386</v>
      </c>
      <c r="E123" s="77">
        <v>16</v>
      </c>
      <c r="F123" s="77">
        <v>462</v>
      </c>
      <c r="G123" s="77">
        <v>7392</v>
      </c>
    </row>
    <row r="124" spans="3:7" x14ac:dyDescent="0.35">
      <c r="C124" t="s">
        <v>395</v>
      </c>
      <c r="D124" t="s">
        <v>31</v>
      </c>
      <c r="E124" s="77">
        <v>4</v>
      </c>
      <c r="F124" s="77">
        <v>1650</v>
      </c>
      <c r="G124" s="77">
        <v>6600</v>
      </c>
    </row>
    <row r="125" spans="3:7" x14ac:dyDescent="0.35">
      <c r="D125" t="s">
        <v>64</v>
      </c>
      <c r="E125" s="77">
        <v>10</v>
      </c>
      <c r="F125" s="77">
        <v>1727</v>
      </c>
      <c r="G125" s="77">
        <v>17270</v>
      </c>
    </row>
    <row r="126" spans="3:7" x14ac:dyDescent="0.35">
      <c r="C126" t="s">
        <v>452</v>
      </c>
      <c r="D126" t="s">
        <v>383</v>
      </c>
      <c r="E126" s="77">
        <v>25</v>
      </c>
      <c r="F126" s="77">
        <v>281.2</v>
      </c>
      <c r="G126" s="77">
        <v>7030</v>
      </c>
    </row>
    <row r="127" spans="3:7" x14ac:dyDescent="0.35">
      <c r="C127" t="s">
        <v>453</v>
      </c>
      <c r="D127" t="s">
        <v>28</v>
      </c>
      <c r="E127" s="77">
        <v>2</v>
      </c>
      <c r="F127" s="77">
        <v>30</v>
      </c>
      <c r="G127" s="77">
        <v>60</v>
      </c>
    </row>
    <row r="128" spans="3:7" x14ac:dyDescent="0.35">
      <c r="D128" t="s">
        <v>383</v>
      </c>
      <c r="E128" s="77">
        <v>10</v>
      </c>
      <c r="F128" s="77">
        <v>307.10000000000002</v>
      </c>
      <c r="G128" s="77">
        <v>3071</v>
      </c>
    </row>
    <row r="129" spans="3:7" x14ac:dyDescent="0.35">
      <c r="D129" t="s">
        <v>416</v>
      </c>
      <c r="E129" s="77">
        <v>4</v>
      </c>
      <c r="F129" s="77">
        <v>60</v>
      </c>
      <c r="G129" s="77">
        <v>240</v>
      </c>
    </row>
    <row r="130" spans="3:7" x14ac:dyDescent="0.35">
      <c r="D130" t="s">
        <v>455</v>
      </c>
      <c r="E130" s="77">
        <v>4</v>
      </c>
      <c r="F130" s="77">
        <v>1676.25</v>
      </c>
      <c r="G130" s="77">
        <v>6705</v>
      </c>
    </row>
    <row r="131" spans="3:7" x14ac:dyDescent="0.35">
      <c r="D131" t="s">
        <v>454</v>
      </c>
      <c r="E131" s="77">
        <v>4</v>
      </c>
      <c r="F131" s="77">
        <v>288</v>
      </c>
      <c r="G131" s="77">
        <v>1152</v>
      </c>
    </row>
    <row r="132" spans="3:7" x14ac:dyDescent="0.35">
      <c r="C132" t="s">
        <v>467</v>
      </c>
      <c r="D132" t="s">
        <v>469</v>
      </c>
      <c r="E132" s="77">
        <v>3</v>
      </c>
      <c r="F132" s="77">
        <v>500</v>
      </c>
      <c r="G132" s="77">
        <v>1500</v>
      </c>
    </row>
    <row r="133" spans="3:7" x14ac:dyDescent="0.35">
      <c r="C133" t="s">
        <v>468</v>
      </c>
      <c r="D133" t="s">
        <v>383</v>
      </c>
      <c r="E133" s="77">
        <v>2</v>
      </c>
      <c r="F133" s="77">
        <v>307.10000000000002</v>
      </c>
      <c r="G133" s="77">
        <v>614.20000000000005</v>
      </c>
    </row>
    <row r="134" spans="3:7" x14ac:dyDescent="0.35">
      <c r="D134" t="s">
        <v>454</v>
      </c>
      <c r="E134" s="77">
        <v>2</v>
      </c>
      <c r="F134" s="77">
        <v>288</v>
      </c>
      <c r="G134" s="77">
        <v>576</v>
      </c>
    </row>
    <row r="135" spans="3:7" x14ac:dyDescent="0.35">
      <c r="C135" t="s">
        <v>560</v>
      </c>
      <c r="D135" t="s">
        <v>29</v>
      </c>
      <c r="E135" s="77">
        <v>12</v>
      </c>
      <c r="F135" s="77">
        <v>1617</v>
      </c>
      <c r="G135" s="77">
        <v>19404</v>
      </c>
    </row>
    <row r="136" spans="3:7" x14ac:dyDescent="0.35">
      <c r="C136" t="s">
        <v>561</v>
      </c>
      <c r="D136" t="s">
        <v>233</v>
      </c>
      <c r="E136" s="77">
        <v>2</v>
      </c>
      <c r="F136" s="77">
        <v>290</v>
      </c>
      <c r="G136" s="77">
        <v>580</v>
      </c>
    </row>
    <row r="137" spans="3:7" x14ac:dyDescent="0.35">
      <c r="D137" t="s">
        <v>64</v>
      </c>
      <c r="E137" s="77">
        <v>10</v>
      </c>
      <c r="F137" s="77">
        <v>1650</v>
      </c>
      <c r="G137" s="77">
        <v>16500</v>
      </c>
    </row>
    <row r="138" spans="3:7" x14ac:dyDescent="0.35">
      <c r="D138" t="s">
        <v>383</v>
      </c>
      <c r="E138" s="77">
        <v>32</v>
      </c>
      <c r="F138" s="77">
        <v>281.2</v>
      </c>
      <c r="G138" s="77">
        <v>8998.4</v>
      </c>
    </row>
    <row r="139" spans="3:7" x14ac:dyDescent="0.35">
      <c r="D139" t="s">
        <v>416</v>
      </c>
      <c r="E139" s="77">
        <v>12</v>
      </c>
      <c r="F139" s="77">
        <v>60</v>
      </c>
      <c r="G139" s="77">
        <v>720</v>
      </c>
    </row>
    <row r="140" spans="3:7" x14ac:dyDescent="0.35">
      <c r="C140" t="s">
        <v>567</v>
      </c>
      <c r="D140" t="s">
        <v>416</v>
      </c>
      <c r="E140" s="77">
        <v>16</v>
      </c>
      <c r="F140" s="77">
        <v>65</v>
      </c>
      <c r="G140" s="77">
        <v>1040</v>
      </c>
    </row>
    <row r="141" spans="3:7" x14ac:dyDescent="0.35">
      <c r="C141" t="s">
        <v>568</v>
      </c>
      <c r="D141" t="s">
        <v>19</v>
      </c>
      <c r="E141" s="77">
        <v>12</v>
      </c>
      <c r="F141" s="77">
        <v>82.5</v>
      </c>
      <c r="G141" s="77">
        <v>990</v>
      </c>
    </row>
    <row r="142" spans="3:7" x14ac:dyDescent="0.35">
      <c r="D142" t="s">
        <v>454</v>
      </c>
      <c r="E142" s="77">
        <v>20</v>
      </c>
      <c r="F142" s="77">
        <v>288</v>
      </c>
      <c r="G142" s="77">
        <v>5760</v>
      </c>
    </row>
    <row r="143" spans="3:7" x14ac:dyDescent="0.35">
      <c r="C143" t="s">
        <v>569</v>
      </c>
      <c r="D143" t="s">
        <v>29</v>
      </c>
      <c r="E143" s="77">
        <v>10</v>
      </c>
      <c r="F143" s="77">
        <v>1815</v>
      </c>
      <c r="G143" s="77">
        <v>18150</v>
      </c>
    </row>
    <row r="144" spans="3:7" x14ac:dyDescent="0.35">
      <c r="C144" t="s">
        <v>570</v>
      </c>
      <c r="D144" t="s">
        <v>383</v>
      </c>
      <c r="E144" s="77">
        <v>1</v>
      </c>
      <c r="F144" s="77">
        <v>321.89999999999998</v>
      </c>
      <c r="G144" s="77">
        <v>321.89999999999998</v>
      </c>
    </row>
    <row r="145" spans="2:7" x14ac:dyDescent="0.35">
      <c r="D145" t="s">
        <v>523</v>
      </c>
      <c r="E145" s="77">
        <v>1</v>
      </c>
      <c r="F145" s="77">
        <v>105</v>
      </c>
      <c r="G145" s="77">
        <v>105</v>
      </c>
    </row>
    <row r="146" spans="2:7" x14ac:dyDescent="0.35">
      <c r="C146" t="s">
        <v>571</v>
      </c>
      <c r="D146" t="s">
        <v>383</v>
      </c>
      <c r="E146" s="77">
        <v>32</v>
      </c>
      <c r="F146" s="77">
        <v>321.89999999999998</v>
      </c>
      <c r="G146" s="77">
        <v>10300.799999999999</v>
      </c>
    </row>
    <row r="147" spans="2:7" x14ac:dyDescent="0.35">
      <c r="C147" t="s">
        <v>572</v>
      </c>
      <c r="D147" t="s">
        <v>454</v>
      </c>
      <c r="E147" s="77">
        <v>10</v>
      </c>
      <c r="F147" s="77">
        <v>288</v>
      </c>
      <c r="G147" s="77">
        <v>2880</v>
      </c>
    </row>
    <row r="148" spans="2:7" x14ac:dyDescent="0.35">
      <c r="C148" t="s">
        <v>573</v>
      </c>
      <c r="D148" t="s">
        <v>233</v>
      </c>
      <c r="E148" s="77">
        <v>5</v>
      </c>
      <c r="F148" s="77">
        <v>390</v>
      </c>
      <c r="G148" s="77">
        <v>1950</v>
      </c>
    </row>
    <row r="149" spans="2:7" x14ac:dyDescent="0.35">
      <c r="C149" t="s">
        <v>574</v>
      </c>
      <c r="D149" t="s">
        <v>19</v>
      </c>
      <c r="E149" s="77">
        <v>4</v>
      </c>
      <c r="F149" s="77">
        <v>90</v>
      </c>
      <c r="G149" s="77">
        <v>360</v>
      </c>
    </row>
    <row r="150" spans="2:7" x14ac:dyDescent="0.35">
      <c r="D150" t="s">
        <v>416</v>
      </c>
      <c r="E150" s="77">
        <v>8</v>
      </c>
      <c r="F150" s="77">
        <v>65</v>
      </c>
      <c r="G150" s="77">
        <v>520</v>
      </c>
    </row>
    <row r="151" spans="2:7" x14ac:dyDescent="0.35">
      <c r="C151" t="s">
        <v>575</v>
      </c>
      <c r="D151" t="s">
        <v>454</v>
      </c>
      <c r="E151" s="77">
        <v>10</v>
      </c>
      <c r="F151" s="77">
        <v>288</v>
      </c>
      <c r="G151" s="77">
        <v>2880</v>
      </c>
    </row>
    <row r="152" spans="2:7" x14ac:dyDescent="0.35">
      <c r="C152" t="s">
        <v>576</v>
      </c>
      <c r="D152" t="s">
        <v>28</v>
      </c>
      <c r="E152" s="77">
        <v>5</v>
      </c>
      <c r="F152" s="77">
        <v>32.5</v>
      </c>
      <c r="G152" s="77">
        <v>162.5</v>
      </c>
    </row>
    <row r="153" spans="2:7" x14ac:dyDescent="0.35">
      <c r="C153" t="s">
        <v>577</v>
      </c>
      <c r="D153" t="s">
        <v>28</v>
      </c>
      <c r="E153" s="77">
        <v>80</v>
      </c>
      <c r="F153" s="77">
        <v>32.5</v>
      </c>
      <c r="G153" s="77">
        <v>2600</v>
      </c>
    </row>
    <row r="154" spans="2:7" x14ac:dyDescent="0.35">
      <c r="B154" s="79" t="s">
        <v>297</v>
      </c>
      <c r="C154" s="79"/>
      <c r="D154" s="79"/>
      <c r="E154" s="80">
        <v>794</v>
      </c>
      <c r="F154" s="80">
        <v>38156.25</v>
      </c>
      <c r="G154" s="80">
        <v>304901.40000000002</v>
      </c>
    </row>
    <row r="155" spans="2:7" x14ac:dyDescent="0.35">
      <c r="B155" t="s">
        <v>158</v>
      </c>
      <c r="C155" t="s">
        <v>340</v>
      </c>
      <c r="D155" t="s">
        <v>273</v>
      </c>
      <c r="E155" s="77">
        <v>3</v>
      </c>
      <c r="F155" s="77">
        <v>54</v>
      </c>
      <c r="G155" s="77">
        <v>162</v>
      </c>
    </row>
    <row r="156" spans="2:7" x14ac:dyDescent="0.35">
      <c r="D156" t="s">
        <v>373</v>
      </c>
      <c r="E156" s="77">
        <v>1</v>
      </c>
      <c r="F156" s="77">
        <v>28.8</v>
      </c>
      <c r="G156" s="77">
        <v>28.8</v>
      </c>
    </row>
    <row r="157" spans="2:7" x14ac:dyDescent="0.35">
      <c r="D157" t="s">
        <v>381</v>
      </c>
      <c r="E157" s="77">
        <v>1</v>
      </c>
      <c r="F157" s="77">
        <v>38</v>
      </c>
      <c r="G157" s="77">
        <v>38</v>
      </c>
    </row>
    <row r="158" spans="2:7" x14ac:dyDescent="0.35">
      <c r="B158" s="79" t="s">
        <v>407</v>
      </c>
      <c r="C158" s="79"/>
      <c r="D158" s="79"/>
      <c r="E158" s="80">
        <v>5</v>
      </c>
      <c r="F158" s="80">
        <v>120.8</v>
      </c>
      <c r="G158" s="80">
        <v>228.8</v>
      </c>
    </row>
    <row r="159" spans="2:7" x14ac:dyDescent="0.35">
      <c r="B159" t="s">
        <v>313</v>
      </c>
      <c r="C159">
        <v>18634</v>
      </c>
      <c r="D159" t="s">
        <v>322</v>
      </c>
      <c r="E159" s="77">
        <v>20</v>
      </c>
      <c r="F159" s="77">
        <v>42</v>
      </c>
      <c r="G159" s="77">
        <v>840</v>
      </c>
    </row>
    <row r="160" spans="2:7" x14ac:dyDescent="0.35">
      <c r="C160">
        <v>18674</v>
      </c>
      <c r="D160" t="s">
        <v>316</v>
      </c>
      <c r="E160" s="77">
        <v>2</v>
      </c>
      <c r="F160" s="77">
        <v>50</v>
      </c>
      <c r="G160" s="77">
        <v>100</v>
      </c>
    </row>
    <row r="161" spans="2:7" x14ac:dyDescent="0.35">
      <c r="D161" t="s">
        <v>317</v>
      </c>
      <c r="E161" s="77">
        <v>2</v>
      </c>
      <c r="F161" s="77">
        <v>50</v>
      </c>
      <c r="G161" s="77">
        <v>100</v>
      </c>
    </row>
    <row r="162" spans="2:7" x14ac:dyDescent="0.35">
      <c r="B162" s="79" t="s">
        <v>408</v>
      </c>
      <c r="C162" s="79"/>
      <c r="D162" s="79"/>
      <c r="E162" s="80">
        <v>24</v>
      </c>
      <c r="F162" s="80">
        <v>142</v>
      </c>
      <c r="G162" s="80">
        <v>1040</v>
      </c>
    </row>
    <row r="163" spans="2:7" x14ac:dyDescent="0.35">
      <c r="B163" t="s">
        <v>340</v>
      </c>
      <c r="C163" t="s">
        <v>314</v>
      </c>
      <c r="D163" t="s">
        <v>16</v>
      </c>
      <c r="E163" s="77">
        <v>5</v>
      </c>
      <c r="F163" s="77">
        <v>210</v>
      </c>
      <c r="G163" s="77">
        <v>1050</v>
      </c>
    </row>
    <row r="164" spans="2:7" x14ac:dyDescent="0.35">
      <c r="B164" s="79" t="s">
        <v>341</v>
      </c>
      <c r="C164" s="79"/>
      <c r="D164" s="79"/>
      <c r="E164" s="80">
        <v>5</v>
      </c>
      <c r="F164" s="80">
        <v>210</v>
      </c>
      <c r="G164" s="80">
        <v>1050</v>
      </c>
    </row>
    <row r="165" spans="2:7" x14ac:dyDescent="0.35">
      <c r="B165" t="s">
        <v>310</v>
      </c>
      <c r="C165" t="s">
        <v>315</v>
      </c>
      <c r="D165" t="s">
        <v>319</v>
      </c>
      <c r="E165" s="77">
        <v>4</v>
      </c>
      <c r="F165" s="77">
        <v>305</v>
      </c>
      <c r="G165" s="77">
        <v>1220</v>
      </c>
    </row>
    <row r="166" spans="2:7" x14ac:dyDescent="0.35">
      <c r="C166" t="s">
        <v>516</v>
      </c>
      <c r="D166" t="s">
        <v>319</v>
      </c>
      <c r="E166" s="77">
        <v>4</v>
      </c>
      <c r="F166" s="77">
        <v>305</v>
      </c>
      <c r="G166" s="77">
        <v>1220</v>
      </c>
    </row>
    <row r="167" spans="2:7" x14ac:dyDescent="0.35">
      <c r="B167" s="79" t="s">
        <v>409</v>
      </c>
      <c r="C167" s="79"/>
      <c r="D167" s="79"/>
      <c r="E167" s="80">
        <v>8</v>
      </c>
      <c r="F167" s="80">
        <v>610</v>
      </c>
      <c r="G167" s="80">
        <v>2440</v>
      </c>
    </row>
    <row r="168" spans="2:7" x14ac:dyDescent="0.35">
      <c r="B168" t="s">
        <v>344</v>
      </c>
      <c r="C168" t="s">
        <v>356</v>
      </c>
      <c r="D168" t="s">
        <v>361</v>
      </c>
      <c r="E168" s="77">
        <v>6</v>
      </c>
      <c r="F168" s="77">
        <v>1672</v>
      </c>
      <c r="G168" s="77">
        <v>10032</v>
      </c>
    </row>
    <row r="169" spans="2:7" x14ac:dyDescent="0.35">
      <c r="D169" t="s">
        <v>362</v>
      </c>
      <c r="E169" s="77">
        <v>2</v>
      </c>
      <c r="F169" s="77">
        <v>1672</v>
      </c>
      <c r="G169" s="77">
        <v>3344</v>
      </c>
    </row>
    <row r="170" spans="2:7" x14ac:dyDescent="0.35">
      <c r="C170" t="s">
        <v>357</v>
      </c>
      <c r="D170" t="s">
        <v>363</v>
      </c>
      <c r="E170" s="77">
        <v>2</v>
      </c>
      <c r="F170" s="77">
        <v>1628</v>
      </c>
      <c r="G170" s="77">
        <v>3256</v>
      </c>
    </row>
    <row r="171" spans="2:7" x14ac:dyDescent="0.35">
      <c r="C171" t="s">
        <v>396</v>
      </c>
      <c r="D171" t="s">
        <v>361</v>
      </c>
      <c r="E171" s="77">
        <v>3</v>
      </c>
      <c r="F171" s="77">
        <v>1683</v>
      </c>
      <c r="G171" s="77">
        <v>5049</v>
      </c>
    </row>
    <row r="172" spans="2:7" x14ac:dyDescent="0.35">
      <c r="B172" s="79" t="s">
        <v>412</v>
      </c>
      <c r="C172" s="79"/>
      <c r="D172" s="79"/>
      <c r="E172" s="80">
        <v>13</v>
      </c>
      <c r="F172" s="80">
        <v>6655</v>
      </c>
      <c r="G172" s="80">
        <v>21681</v>
      </c>
    </row>
    <row r="173" spans="2:7" x14ac:dyDescent="0.35">
      <c r="B173" t="s">
        <v>352</v>
      </c>
      <c r="C173" t="s">
        <v>353</v>
      </c>
      <c r="D173" t="s">
        <v>364</v>
      </c>
      <c r="E173" s="77">
        <v>10</v>
      </c>
      <c r="F173" s="77">
        <v>405</v>
      </c>
      <c r="G173" s="77">
        <v>4050</v>
      </c>
    </row>
    <row r="174" spans="2:7" x14ac:dyDescent="0.35">
      <c r="C174" t="s">
        <v>456</v>
      </c>
      <c r="D174" t="s">
        <v>364</v>
      </c>
      <c r="E174" s="77">
        <v>10</v>
      </c>
      <c r="F174" s="77">
        <v>432</v>
      </c>
      <c r="G174" s="77">
        <v>4320</v>
      </c>
    </row>
    <row r="175" spans="2:7" x14ac:dyDescent="0.35">
      <c r="C175" t="s">
        <v>564</v>
      </c>
      <c r="D175" t="s">
        <v>511</v>
      </c>
      <c r="E175" s="77">
        <v>5</v>
      </c>
      <c r="F175" s="77">
        <v>1749</v>
      </c>
      <c r="G175" s="77">
        <v>8745</v>
      </c>
    </row>
    <row r="176" spans="2:7" x14ac:dyDescent="0.35">
      <c r="C176" t="s">
        <v>565</v>
      </c>
      <c r="D176" t="s">
        <v>511</v>
      </c>
      <c r="E176" s="77">
        <v>10</v>
      </c>
      <c r="F176" s="77">
        <v>1914</v>
      </c>
      <c r="G176" s="77">
        <v>19140</v>
      </c>
    </row>
    <row r="177" spans="2:7" x14ac:dyDescent="0.35">
      <c r="B177" s="79" t="s">
        <v>413</v>
      </c>
      <c r="C177" s="79"/>
      <c r="D177" s="79"/>
      <c r="E177" s="80">
        <v>35</v>
      </c>
      <c r="F177" s="80">
        <v>4500</v>
      </c>
      <c r="G177" s="80">
        <v>36255</v>
      </c>
    </row>
    <row r="178" spans="2:7" x14ac:dyDescent="0.35">
      <c r="B178" t="s">
        <v>367</v>
      </c>
      <c r="C178">
        <v>13101</v>
      </c>
      <c r="D178" t="s">
        <v>368</v>
      </c>
      <c r="E178" s="77">
        <v>2</v>
      </c>
      <c r="F178" s="77">
        <v>320</v>
      </c>
      <c r="G178" s="77">
        <v>640</v>
      </c>
    </row>
    <row r="179" spans="2:7" x14ac:dyDescent="0.35">
      <c r="B179" s="79" t="s">
        <v>414</v>
      </c>
      <c r="C179" s="79"/>
      <c r="D179" s="79"/>
      <c r="E179" s="80">
        <v>2</v>
      </c>
      <c r="F179" s="80">
        <v>320</v>
      </c>
      <c r="G179" s="80">
        <v>640</v>
      </c>
    </row>
    <row r="180" spans="2:7" x14ac:dyDescent="0.35">
      <c r="B180" t="s">
        <v>443</v>
      </c>
      <c r="C180" t="s">
        <v>456</v>
      </c>
      <c r="D180" t="s">
        <v>445</v>
      </c>
      <c r="E180" s="77">
        <v>1</v>
      </c>
      <c r="F180" s="77">
        <v>800</v>
      </c>
      <c r="G180" s="77">
        <v>800</v>
      </c>
    </row>
    <row r="181" spans="2:7" x14ac:dyDescent="0.35">
      <c r="B181" s="79" t="s">
        <v>473</v>
      </c>
      <c r="C181" s="79"/>
      <c r="D181" s="79"/>
      <c r="E181" s="80">
        <v>1</v>
      </c>
      <c r="F181" s="80">
        <v>800</v>
      </c>
      <c r="G181" s="80">
        <v>800</v>
      </c>
    </row>
    <row r="182" spans="2:7" x14ac:dyDescent="0.35">
      <c r="B182" t="s">
        <v>448</v>
      </c>
      <c r="C182" t="s">
        <v>512</v>
      </c>
      <c r="D182" t="s">
        <v>450</v>
      </c>
      <c r="E182" s="77">
        <v>5</v>
      </c>
      <c r="F182" s="77">
        <v>1760</v>
      </c>
      <c r="G182" s="77">
        <v>8800</v>
      </c>
    </row>
    <row r="183" spans="2:7" x14ac:dyDescent="0.35">
      <c r="D183" t="s">
        <v>480</v>
      </c>
      <c r="E183" s="77">
        <v>9</v>
      </c>
      <c r="F183" s="77">
        <v>270</v>
      </c>
      <c r="G183" s="77">
        <v>2430</v>
      </c>
    </row>
    <row r="184" spans="2:7" x14ac:dyDescent="0.35">
      <c r="D184" t="s">
        <v>513</v>
      </c>
      <c r="E184" s="77">
        <v>10</v>
      </c>
      <c r="F184" s="77">
        <v>1760</v>
      </c>
      <c r="G184" s="77">
        <v>17600</v>
      </c>
    </row>
    <row r="185" spans="2:7" x14ac:dyDescent="0.35">
      <c r="C185" t="s">
        <v>562</v>
      </c>
      <c r="D185" t="s">
        <v>450</v>
      </c>
      <c r="E185" s="77">
        <v>4</v>
      </c>
      <c r="F185" s="77">
        <v>1760</v>
      </c>
      <c r="G185" s="77">
        <v>7040</v>
      </c>
    </row>
    <row r="186" spans="2:7" x14ac:dyDescent="0.35">
      <c r="D186" t="s">
        <v>449</v>
      </c>
      <c r="E186" s="77">
        <v>10</v>
      </c>
      <c r="F186" s="77">
        <v>468</v>
      </c>
      <c r="G186" s="77">
        <v>4680</v>
      </c>
    </row>
    <row r="187" spans="2:7" x14ac:dyDescent="0.35">
      <c r="C187" t="s">
        <v>563</v>
      </c>
      <c r="D187" t="s">
        <v>451</v>
      </c>
      <c r="E187" s="77">
        <v>12</v>
      </c>
      <c r="F187" s="77">
        <v>40</v>
      </c>
      <c r="G187" s="77">
        <v>480</v>
      </c>
    </row>
    <row r="188" spans="2:7" x14ac:dyDescent="0.35">
      <c r="C188" t="s">
        <v>592</v>
      </c>
      <c r="D188" t="s">
        <v>450</v>
      </c>
      <c r="E188" s="77">
        <v>4</v>
      </c>
      <c r="F188" s="77">
        <v>2002</v>
      </c>
      <c r="G188" s="77">
        <v>8008</v>
      </c>
    </row>
    <row r="189" spans="2:7" x14ac:dyDescent="0.35">
      <c r="D189" t="s">
        <v>513</v>
      </c>
      <c r="E189" s="77">
        <v>4</v>
      </c>
      <c r="F189" s="77">
        <v>2002</v>
      </c>
      <c r="G189" s="77">
        <v>8008</v>
      </c>
    </row>
    <row r="190" spans="2:7" x14ac:dyDescent="0.35">
      <c r="C190" t="s">
        <v>591</v>
      </c>
      <c r="D190" t="s">
        <v>454</v>
      </c>
      <c r="E190" s="77">
        <v>2</v>
      </c>
      <c r="F190" s="77">
        <v>240</v>
      </c>
      <c r="G190" s="77">
        <v>480</v>
      </c>
    </row>
    <row r="191" spans="2:7" x14ac:dyDescent="0.35">
      <c r="B191" s="79" t="s">
        <v>472</v>
      </c>
      <c r="C191" s="79"/>
      <c r="D191" s="79"/>
      <c r="E191" s="80">
        <v>60</v>
      </c>
      <c r="F191" s="80">
        <v>10302</v>
      </c>
      <c r="G191" s="80">
        <v>57526</v>
      </c>
    </row>
    <row r="192" spans="2:7" x14ac:dyDescent="0.35">
      <c r="B192" t="s">
        <v>483</v>
      </c>
      <c r="C192">
        <v>18084</v>
      </c>
      <c r="D192" t="s">
        <v>484</v>
      </c>
      <c r="E192" s="77">
        <v>12</v>
      </c>
      <c r="F192" s="77">
        <v>700</v>
      </c>
      <c r="G192" s="77">
        <v>8400</v>
      </c>
    </row>
    <row r="193" spans="1:7" x14ac:dyDescent="0.35">
      <c r="B193" s="79" t="s">
        <v>494</v>
      </c>
      <c r="C193" s="79"/>
      <c r="D193" s="79"/>
      <c r="E193" s="80">
        <v>12</v>
      </c>
      <c r="F193" s="80">
        <v>700</v>
      </c>
      <c r="G193" s="80">
        <v>8400</v>
      </c>
    </row>
    <row r="194" spans="1:7" x14ac:dyDescent="0.35">
      <c r="B194" t="s">
        <v>524</v>
      </c>
      <c r="C194" t="s">
        <v>566</v>
      </c>
      <c r="D194" t="s">
        <v>546</v>
      </c>
      <c r="E194" s="77">
        <v>10</v>
      </c>
      <c r="F194" s="77">
        <v>333</v>
      </c>
      <c r="G194" s="77">
        <v>3330</v>
      </c>
    </row>
    <row r="195" spans="1:7" x14ac:dyDescent="0.35">
      <c r="B195" s="79" t="s">
        <v>545</v>
      </c>
      <c r="C195" s="79"/>
      <c r="D195" s="79"/>
      <c r="E195" s="80">
        <v>10</v>
      </c>
      <c r="F195" s="80">
        <v>333</v>
      </c>
      <c r="G195" s="80">
        <v>3330</v>
      </c>
    </row>
    <row r="196" spans="1:7" x14ac:dyDescent="0.35">
      <c r="A196" s="135" t="s">
        <v>497</v>
      </c>
      <c r="B196" s="135"/>
      <c r="C196" s="135"/>
      <c r="D196" s="135"/>
      <c r="E196" s="136">
        <v>969</v>
      </c>
      <c r="F196" s="136">
        <v>62849.05</v>
      </c>
      <c r="G196" s="136">
        <v>438292.2</v>
      </c>
    </row>
    <row r="197" spans="1:7" x14ac:dyDescent="0.35">
      <c r="A197" s="76" t="s">
        <v>181</v>
      </c>
      <c r="B197" s="76"/>
      <c r="C197" s="76"/>
      <c r="D197" s="76"/>
      <c r="E197" s="78">
        <v>1539</v>
      </c>
      <c r="F197" s="78">
        <v>97027.689999999973</v>
      </c>
      <c r="G197" s="78">
        <v>651500.70000000007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63"/>
  <sheetViews>
    <sheetView topLeftCell="A139" workbookViewId="0">
      <selection activeCell="E164" sqref="E164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88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14</v>
      </c>
      <c r="E6" s="50">
        <v>2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156</v>
      </c>
      <c r="N7" s="50">
        <v>150</v>
      </c>
      <c r="O7" s="50">
        <v>6</v>
      </c>
    </row>
    <row r="8" spans="1:15" x14ac:dyDescent="0.35">
      <c r="B8" t="s">
        <v>194</v>
      </c>
      <c r="C8" s="50">
        <v>5</v>
      </c>
      <c r="D8" s="50">
        <v>5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39</v>
      </c>
      <c r="O9" s="50">
        <v>2</v>
      </c>
    </row>
    <row r="10" spans="1:15" x14ac:dyDescent="0.35">
      <c r="B10" t="s">
        <v>322</v>
      </c>
      <c r="C10" s="50">
        <v>20</v>
      </c>
      <c r="D10" s="50">
        <v>9</v>
      </c>
      <c r="E10" s="50">
        <v>11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316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317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93</v>
      </c>
      <c r="O12" s="50">
        <v>3</v>
      </c>
    </row>
    <row r="13" spans="1:15" x14ac:dyDescent="0.35">
      <c r="B13" t="s">
        <v>319</v>
      </c>
      <c r="C13" s="50">
        <v>4</v>
      </c>
      <c r="D13" s="50">
        <v>4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339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416</v>
      </c>
      <c r="C15" s="50">
        <v>8</v>
      </c>
      <c r="D15" s="50">
        <v>8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A16" s="51" t="s">
        <v>186</v>
      </c>
      <c r="B16" s="51"/>
      <c r="C16" s="52">
        <v>82</v>
      </c>
      <c r="D16" s="52">
        <v>68</v>
      </c>
      <c r="E16" s="52">
        <v>14</v>
      </c>
      <c r="F16" s="61"/>
      <c r="G16" s="61"/>
      <c r="H16" s="61"/>
      <c r="L16" t="s">
        <v>29</v>
      </c>
      <c r="M16" s="50">
        <v>155</v>
      </c>
      <c r="N16" s="50">
        <v>155</v>
      </c>
      <c r="O16" s="50">
        <v>0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177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65</v>
      </c>
      <c r="N19" s="50">
        <v>65</v>
      </c>
      <c r="O19" s="50">
        <v>0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182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287</v>
      </c>
      <c r="N22" s="50">
        <v>216</v>
      </c>
      <c r="O22" s="50">
        <v>71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176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13</v>
      </c>
      <c r="O24" s="50">
        <v>6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237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229</v>
      </c>
      <c r="M31" s="50">
        <v>5</v>
      </c>
      <c r="N31" s="50">
        <v>5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235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187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180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233</v>
      </c>
      <c r="M35" s="50">
        <v>12</v>
      </c>
      <c r="N35" s="50">
        <v>10</v>
      </c>
      <c r="O35" s="50">
        <v>2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234</v>
      </c>
      <c r="M36" s="50">
        <v>2</v>
      </c>
      <c r="N36" s="50">
        <v>2</v>
      </c>
      <c r="O36" s="50">
        <v>0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240</v>
      </c>
      <c r="M37" s="50">
        <v>16</v>
      </c>
      <c r="N37" s="50">
        <v>11</v>
      </c>
      <c r="O37" s="50">
        <v>5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239</v>
      </c>
      <c r="M38" s="50">
        <v>1</v>
      </c>
      <c r="N38" s="50">
        <v>1</v>
      </c>
      <c r="O38" s="50">
        <v>0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246</v>
      </c>
      <c r="M39" s="50">
        <v>28</v>
      </c>
      <c r="N39" s="50">
        <v>21</v>
      </c>
      <c r="O39" s="50">
        <v>7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268</v>
      </c>
      <c r="M40" s="50">
        <v>1</v>
      </c>
      <c r="N40" s="50">
        <v>1</v>
      </c>
      <c r="O40" s="50">
        <v>0</v>
      </c>
    </row>
    <row r="41" spans="1:15" x14ac:dyDescent="0.35">
      <c r="A41" s="51" t="s">
        <v>185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257</v>
      </c>
      <c r="M41" s="50">
        <v>1</v>
      </c>
      <c r="N41" s="50">
        <v>1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273</v>
      </c>
      <c r="M42" s="50">
        <v>3</v>
      </c>
      <c r="N42" s="50">
        <v>3</v>
      </c>
      <c r="O42" s="50">
        <v>0</v>
      </c>
    </row>
    <row r="43" spans="1:15" x14ac:dyDescent="0.35">
      <c r="B43" t="s">
        <v>180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322</v>
      </c>
      <c r="M43" s="50">
        <v>20</v>
      </c>
      <c r="N43" s="50">
        <v>9</v>
      </c>
      <c r="O43" s="50">
        <v>11</v>
      </c>
    </row>
    <row r="44" spans="1:15" x14ac:dyDescent="0.35">
      <c r="B44" t="s">
        <v>177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316</v>
      </c>
      <c r="M44" s="50">
        <v>2</v>
      </c>
      <c r="N44" s="50">
        <v>1</v>
      </c>
      <c r="O44" s="50">
        <v>1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317</v>
      </c>
      <c r="M45" s="50">
        <v>2</v>
      </c>
      <c r="N45" s="50">
        <v>2</v>
      </c>
      <c r="O45" s="50">
        <v>0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319</v>
      </c>
      <c r="M46" s="50">
        <v>8</v>
      </c>
      <c r="N46" s="50">
        <v>6</v>
      </c>
      <c r="O46" s="50">
        <v>2</v>
      </c>
    </row>
    <row r="47" spans="1:15" x14ac:dyDescent="0.35">
      <c r="B47" t="s">
        <v>29</v>
      </c>
      <c r="C47" s="50">
        <v>27</v>
      </c>
      <c r="D47" s="50">
        <v>27</v>
      </c>
      <c r="E47" s="50">
        <v>0</v>
      </c>
      <c r="F47" s="61"/>
      <c r="G47" s="61"/>
      <c r="H47" s="61"/>
      <c r="L47" t="s">
        <v>339</v>
      </c>
      <c r="M47" s="50">
        <v>2</v>
      </c>
      <c r="N47" s="50">
        <v>2</v>
      </c>
      <c r="O47" s="50">
        <v>0</v>
      </c>
    </row>
    <row r="48" spans="1:15" x14ac:dyDescent="0.35">
      <c r="B48" t="s">
        <v>64</v>
      </c>
      <c r="C48" s="50">
        <v>10</v>
      </c>
      <c r="D48" s="50">
        <v>10</v>
      </c>
      <c r="E48" s="50">
        <v>0</v>
      </c>
      <c r="F48" s="61"/>
      <c r="G48" s="61"/>
      <c r="H48" s="61"/>
      <c r="L48" t="s">
        <v>361</v>
      </c>
      <c r="M48" s="50">
        <v>9</v>
      </c>
      <c r="N48" s="50">
        <v>9</v>
      </c>
      <c r="O48" s="50">
        <v>0</v>
      </c>
    </row>
    <row r="49" spans="1:15" x14ac:dyDescent="0.35">
      <c r="B49" t="s">
        <v>37</v>
      </c>
      <c r="C49" s="50">
        <v>6</v>
      </c>
      <c r="D49" s="50">
        <v>6</v>
      </c>
      <c r="E49" s="50">
        <v>0</v>
      </c>
      <c r="F49" s="61"/>
      <c r="G49" s="61"/>
      <c r="H49" s="61"/>
      <c r="L49" t="s">
        <v>362</v>
      </c>
      <c r="M49" s="50">
        <v>2</v>
      </c>
      <c r="N49" s="50">
        <v>2</v>
      </c>
      <c r="O49" s="50">
        <v>0</v>
      </c>
    </row>
    <row r="50" spans="1:15" x14ac:dyDescent="0.35">
      <c r="B50" t="s">
        <v>33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363</v>
      </c>
      <c r="M50" s="50">
        <v>2</v>
      </c>
      <c r="N50" s="50">
        <v>2</v>
      </c>
      <c r="O50" s="50">
        <v>0</v>
      </c>
    </row>
    <row r="51" spans="1:15" x14ac:dyDescent="0.35">
      <c r="B51" t="s">
        <v>233</v>
      </c>
      <c r="C51" s="50">
        <v>2</v>
      </c>
      <c r="D51" s="50">
        <v>1</v>
      </c>
      <c r="E51" s="50">
        <v>1</v>
      </c>
      <c r="F51" s="61"/>
      <c r="G51" s="61"/>
      <c r="H51" s="61"/>
      <c r="L51" t="s">
        <v>368</v>
      </c>
      <c r="M51" s="50">
        <v>2</v>
      </c>
      <c r="N51" s="50">
        <v>1</v>
      </c>
      <c r="O51" s="50">
        <v>1</v>
      </c>
    </row>
    <row r="52" spans="1:15" x14ac:dyDescent="0.35">
      <c r="B52" t="s">
        <v>268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373</v>
      </c>
      <c r="M52" s="50">
        <v>1</v>
      </c>
      <c r="N52" s="50">
        <v>1</v>
      </c>
      <c r="O52" s="50">
        <v>0</v>
      </c>
    </row>
    <row r="53" spans="1:15" x14ac:dyDescent="0.35">
      <c r="B53" t="s">
        <v>383</v>
      </c>
      <c r="C53" s="50">
        <v>32</v>
      </c>
      <c r="D53" s="50">
        <v>32</v>
      </c>
      <c r="E53" s="50">
        <v>0</v>
      </c>
      <c r="F53" s="61"/>
      <c r="G53" s="61"/>
      <c r="H53" s="61"/>
      <c r="L53" t="s">
        <v>381</v>
      </c>
      <c r="M53" s="50">
        <v>1</v>
      </c>
      <c r="N53" s="50">
        <v>1</v>
      </c>
      <c r="O53" s="50">
        <v>0</v>
      </c>
    </row>
    <row r="54" spans="1:15" x14ac:dyDescent="0.35">
      <c r="B54" t="s">
        <v>416</v>
      </c>
      <c r="C54" s="50">
        <v>12</v>
      </c>
      <c r="D54" s="50">
        <v>12</v>
      </c>
      <c r="E54" s="50">
        <v>0</v>
      </c>
      <c r="F54" s="61"/>
      <c r="G54" s="61"/>
      <c r="H54" s="61"/>
      <c r="L54" t="s">
        <v>364</v>
      </c>
      <c r="M54" s="50">
        <v>20</v>
      </c>
      <c r="N54" s="50">
        <v>12</v>
      </c>
      <c r="O54" s="50">
        <v>8</v>
      </c>
    </row>
    <row r="55" spans="1:15" x14ac:dyDescent="0.35">
      <c r="A55" s="51" t="s">
        <v>183</v>
      </c>
      <c r="B55" s="51"/>
      <c r="C55" s="52">
        <v>155</v>
      </c>
      <c r="D55" s="52">
        <v>154</v>
      </c>
      <c r="E55" s="52">
        <v>1</v>
      </c>
      <c r="F55" s="61"/>
      <c r="G55" s="61"/>
      <c r="H55" s="61"/>
      <c r="L55" t="s">
        <v>383</v>
      </c>
      <c r="M55" s="50">
        <v>118</v>
      </c>
      <c r="N55" s="50">
        <v>118</v>
      </c>
      <c r="O55" s="50">
        <v>0</v>
      </c>
    </row>
    <row r="56" spans="1:15" x14ac:dyDescent="0.35">
      <c r="A56">
        <v>10</v>
      </c>
      <c r="B56" t="s">
        <v>134</v>
      </c>
      <c r="C56" s="50">
        <v>1</v>
      </c>
      <c r="D56" s="50">
        <v>1</v>
      </c>
      <c r="E56" s="50">
        <v>0</v>
      </c>
      <c r="F56" s="61"/>
      <c r="G56" s="61"/>
      <c r="H56" s="61"/>
      <c r="L56" t="s">
        <v>386</v>
      </c>
      <c r="M56" s="50">
        <v>16</v>
      </c>
      <c r="N56" s="50">
        <v>11</v>
      </c>
      <c r="O56" s="50">
        <v>5</v>
      </c>
    </row>
    <row r="57" spans="1:15" x14ac:dyDescent="0.35">
      <c r="B57" t="s">
        <v>19</v>
      </c>
      <c r="C57" s="50">
        <v>32</v>
      </c>
      <c r="D57" s="50">
        <v>30</v>
      </c>
      <c r="E57" s="50">
        <v>2</v>
      </c>
      <c r="F57" s="61"/>
      <c r="G57" s="61"/>
      <c r="H57" s="61"/>
      <c r="L57" t="s">
        <v>416</v>
      </c>
      <c r="M57" s="50">
        <v>49</v>
      </c>
      <c r="N57" s="50">
        <v>46</v>
      </c>
      <c r="O57" s="50">
        <v>3</v>
      </c>
    </row>
    <row r="58" spans="1:15" x14ac:dyDescent="0.35">
      <c r="B58" t="s">
        <v>180</v>
      </c>
      <c r="C58" s="50">
        <v>15</v>
      </c>
      <c r="D58" s="50">
        <v>15</v>
      </c>
      <c r="E58" s="50">
        <v>0</v>
      </c>
      <c r="F58" s="61"/>
      <c r="G58" s="61"/>
      <c r="H58" s="61"/>
      <c r="L58" t="s">
        <v>445</v>
      </c>
      <c r="M58" s="50">
        <v>1</v>
      </c>
      <c r="N58" s="50">
        <v>1</v>
      </c>
      <c r="O58" s="50">
        <v>0</v>
      </c>
    </row>
    <row r="59" spans="1:15" x14ac:dyDescent="0.35">
      <c r="B59" t="s">
        <v>176</v>
      </c>
      <c r="C59" s="50">
        <v>20</v>
      </c>
      <c r="D59" s="50">
        <v>20</v>
      </c>
      <c r="E59" s="50">
        <v>0</v>
      </c>
      <c r="F59" s="61"/>
      <c r="G59" s="61"/>
      <c r="H59" s="61"/>
      <c r="L59" t="s">
        <v>455</v>
      </c>
      <c r="M59" s="50">
        <v>4</v>
      </c>
      <c r="N59" s="50">
        <v>4</v>
      </c>
      <c r="O59" s="50">
        <v>0</v>
      </c>
    </row>
    <row r="60" spans="1:15" x14ac:dyDescent="0.35">
      <c r="B60" t="s">
        <v>177</v>
      </c>
      <c r="C60" s="50">
        <v>20</v>
      </c>
      <c r="D60" s="50">
        <v>20</v>
      </c>
      <c r="E60" s="50">
        <v>0</v>
      </c>
      <c r="F60" s="61"/>
      <c r="G60" s="61"/>
      <c r="H60" s="61"/>
      <c r="L60" t="s">
        <v>454</v>
      </c>
      <c r="M60" s="50">
        <v>48</v>
      </c>
      <c r="N60" s="50">
        <v>45</v>
      </c>
      <c r="O60" s="50">
        <v>3</v>
      </c>
    </row>
    <row r="61" spans="1:15" x14ac:dyDescent="0.35">
      <c r="B61" t="s">
        <v>16</v>
      </c>
      <c r="C61" s="50">
        <v>20</v>
      </c>
      <c r="D61" s="50">
        <v>20</v>
      </c>
      <c r="E61" s="50">
        <v>0</v>
      </c>
      <c r="F61" s="61"/>
      <c r="G61" s="61"/>
      <c r="H61" s="61"/>
      <c r="L61" t="s">
        <v>450</v>
      </c>
      <c r="M61" s="50">
        <v>13</v>
      </c>
      <c r="N61" s="50">
        <v>10</v>
      </c>
      <c r="O61" s="50">
        <v>3</v>
      </c>
    </row>
    <row r="62" spans="1:15" x14ac:dyDescent="0.35">
      <c r="B62" t="s">
        <v>55</v>
      </c>
      <c r="C62" s="50">
        <v>2</v>
      </c>
      <c r="D62" s="50">
        <v>2</v>
      </c>
      <c r="E62" s="50">
        <v>0</v>
      </c>
      <c r="F62" s="61"/>
      <c r="G62" s="61"/>
      <c r="H62" s="61"/>
      <c r="L62" t="s">
        <v>449</v>
      </c>
      <c r="M62" s="50">
        <v>10</v>
      </c>
      <c r="N62" s="50">
        <v>10</v>
      </c>
      <c r="O62" s="50">
        <v>0</v>
      </c>
    </row>
    <row r="63" spans="1:15" x14ac:dyDescent="0.35">
      <c r="B63" t="s">
        <v>17</v>
      </c>
      <c r="C63" s="50">
        <v>4</v>
      </c>
      <c r="D63" s="50">
        <v>4</v>
      </c>
      <c r="E63" s="50">
        <v>0</v>
      </c>
      <c r="F63" s="61"/>
      <c r="G63" s="61"/>
      <c r="H63" s="61"/>
      <c r="L63" t="s">
        <v>451</v>
      </c>
      <c r="M63" s="50">
        <v>12</v>
      </c>
      <c r="N63" s="50">
        <v>8</v>
      </c>
      <c r="O63" s="50">
        <v>4</v>
      </c>
    </row>
    <row r="64" spans="1:15" x14ac:dyDescent="0.35">
      <c r="B64" t="s">
        <v>31</v>
      </c>
      <c r="C64" s="50">
        <v>5</v>
      </c>
      <c r="D64" s="50">
        <v>5</v>
      </c>
      <c r="E64" s="50">
        <v>0</v>
      </c>
      <c r="F64" s="61"/>
      <c r="G64" s="61"/>
      <c r="H64" s="61"/>
      <c r="L64" t="s">
        <v>469</v>
      </c>
      <c r="M64" s="50">
        <v>3</v>
      </c>
      <c r="N64" s="50">
        <v>3</v>
      </c>
      <c r="O64" s="50">
        <v>0</v>
      </c>
    </row>
    <row r="65" spans="2:15" x14ac:dyDescent="0.35">
      <c r="B65" t="s">
        <v>29</v>
      </c>
      <c r="C65" s="50">
        <v>20</v>
      </c>
      <c r="D65" s="50">
        <v>20</v>
      </c>
      <c r="E65" s="50">
        <v>0</v>
      </c>
      <c r="F65" s="61"/>
      <c r="G65" s="61"/>
      <c r="H65" s="61"/>
      <c r="L65" t="s">
        <v>480</v>
      </c>
      <c r="M65" s="50">
        <v>9</v>
      </c>
      <c r="N65" s="50">
        <v>9</v>
      </c>
      <c r="O65" s="50">
        <v>0</v>
      </c>
    </row>
    <row r="66" spans="2:15" x14ac:dyDescent="0.35">
      <c r="B66" t="s">
        <v>153</v>
      </c>
      <c r="C66" s="50">
        <v>1</v>
      </c>
      <c r="D66" s="50">
        <v>1</v>
      </c>
      <c r="E66" s="50">
        <v>0</v>
      </c>
      <c r="F66" s="61"/>
      <c r="G66" s="61"/>
      <c r="H66" s="61"/>
      <c r="L66" t="s">
        <v>484</v>
      </c>
      <c r="M66" s="50">
        <v>12</v>
      </c>
      <c r="N66" s="50">
        <v>5</v>
      </c>
      <c r="O66" s="50">
        <v>7</v>
      </c>
    </row>
    <row r="67" spans="2:15" x14ac:dyDescent="0.35">
      <c r="B67" t="s">
        <v>139</v>
      </c>
      <c r="C67" s="50">
        <v>1</v>
      </c>
      <c r="D67" s="50">
        <v>1</v>
      </c>
      <c r="E67" s="50">
        <v>0</v>
      </c>
      <c r="F67" s="61"/>
      <c r="G67" s="61"/>
      <c r="H67" s="61"/>
      <c r="L67" t="s">
        <v>513</v>
      </c>
      <c r="M67" s="50">
        <v>14</v>
      </c>
      <c r="N67" s="50">
        <v>6</v>
      </c>
      <c r="O67" s="50">
        <v>8</v>
      </c>
    </row>
    <row r="68" spans="2:15" x14ac:dyDescent="0.35">
      <c r="B68" t="s">
        <v>64</v>
      </c>
      <c r="C68" s="50">
        <v>10</v>
      </c>
      <c r="D68" s="50">
        <v>10</v>
      </c>
      <c r="E68" s="50">
        <v>0</v>
      </c>
      <c r="F68" s="61"/>
      <c r="G68" s="61"/>
      <c r="H68" s="61"/>
      <c r="L68" t="s">
        <v>511</v>
      </c>
      <c r="M68" s="50">
        <v>15</v>
      </c>
      <c r="N68" s="50">
        <v>15</v>
      </c>
      <c r="O68" s="50">
        <v>0</v>
      </c>
    </row>
    <row r="69" spans="2:15" x14ac:dyDescent="0.35">
      <c r="B69" t="s">
        <v>28</v>
      </c>
      <c r="C69" s="50">
        <v>2</v>
      </c>
      <c r="D69" s="50">
        <v>2</v>
      </c>
      <c r="E69" s="50">
        <v>0</v>
      </c>
      <c r="F69" s="61"/>
      <c r="G69" s="61"/>
      <c r="H69" s="61"/>
      <c r="L69" t="s">
        <v>523</v>
      </c>
      <c r="M69" s="50">
        <v>1</v>
      </c>
      <c r="N69" s="50"/>
      <c r="O69" s="50">
        <v>1</v>
      </c>
    </row>
    <row r="70" spans="2:15" x14ac:dyDescent="0.35">
      <c r="B70" t="s">
        <v>246</v>
      </c>
      <c r="C70" s="50">
        <v>4</v>
      </c>
      <c r="D70" s="50">
        <v>4</v>
      </c>
      <c r="E70" s="50">
        <v>0</v>
      </c>
      <c r="F70" s="61"/>
      <c r="G70" s="61"/>
      <c r="H70" s="61"/>
      <c r="L70" t="s">
        <v>546</v>
      </c>
      <c r="M70" s="50">
        <v>10</v>
      </c>
      <c r="N70" s="50">
        <v>1</v>
      </c>
      <c r="O70" s="50">
        <v>9</v>
      </c>
    </row>
    <row r="71" spans="2:15" x14ac:dyDescent="0.35">
      <c r="B71" t="s">
        <v>319</v>
      </c>
      <c r="C71" s="50">
        <v>4</v>
      </c>
      <c r="D71" s="50">
        <v>2</v>
      </c>
      <c r="E71" s="50">
        <v>2</v>
      </c>
      <c r="F71" s="61"/>
      <c r="G71" s="61"/>
      <c r="H71" s="61"/>
      <c r="L71" t="s">
        <v>181</v>
      </c>
      <c r="M71" s="50">
        <v>1539</v>
      </c>
      <c r="N71" s="50">
        <v>1371</v>
      </c>
      <c r="O71" s="50">
        <v>168</v>
      </c>
    </row>
    <row r="72" spans="2:15" x14ac:dyDescent="0.35">
      <c r="B72" t="s">
        <v>364</v>
      </c>
      <c r="C72" s="50">
        <v>10</v>
      </c>
      <c r="D72" s="50">
        <v>2</v>
      </c>
      <c r="E72" s="50">
        <v>8</v>
      </c>
    </row>
    <row r="73" spans="2:15" x14ac:dyDescent="0.35">
      <c r="B73" t="s">
        <v>383</v>
      </c>
      <c r="C73" s="50">
        <v>37</v>
      </c>
      <c r="D73" s="50">
        <v>37</v>
      </c>
      <c r="E73" s="50">
        <v>0</v>
      </c>
    </row>
    <row r="74" spans="2:15" x14ac:dyDescent="0.35">
      <c r="B74" t="s">
        <v>416</v>
      </c>
      <c r="C74" s="50">
        <v>20</v>
      </c>
      <c r="D74" s="50">
        <v>20</v>
      </c>
      <c r="E74" s="50">
        <v>0</v>
      </c>
    </row>
    <row r="75" spans="2:15" x14ac:dyDescent="0.35">
      <c r="B75" t="s">
        <v>445</v>
      </c>
      <c r="C75" s="50">
        <v>1</v>
      </c>
      <c r="D75" s="50">
        <v>1</v>
      </c>
      <c r="E75" s="50">
        <v>0</v>
      </c>
    </row>
    <row r="76" spans="2:15" x14ac:dyDescent="0.35">
      <c r="B76" t="s">
        <v>455</v>
      </c>
      <c r="C76" s="50">
        <v>4</v>
      </c>
      <c r="D76" s="50">
        <v>4</v>
      </c>
      <c r="E76" s="50">
        <v>0</v>
      </c>
    </row>
    <row r="77" spans="2:15" x14ac:dyDescent="0.35">
      <c r="B77" t="s">
        <v>454</v>
      </c>
      <c r="C77" s="50">
        <v>26</v>
      </c>
      <c r="D77" s="50">
        <v>26</v>
      </c>
      <c r="E77" s="50">
        <v>0</v>
      </c>
    </row>
    <row r="78" spans="2:15" x14ac:dyDescent="0.35">
      <c r="B78" t="s">
        <v>450</v>
      </c>
      <c r="C78" s="50">
        <v>9</v>
      </c>
      <c r="D78" s="50">
        <v>9</v>
      </c>
      <c r="E78" s="50">
        <v>0</v>
      </c>
    </row>
    <row r="79" spans="2:15" x14ac:dyDescent="0.35">
      <c r="B79" t="s">
        <v>449</v>
      </c>
      <c r="C79" s="50">
        <v>10</v>
      </c>
      <c r="D79" s="50">
        <v>10</v>
      </c>
      <c r="E79" s="50">
        <v>0</v>
      </c>
    </row>
    <row r="80" spans="2:15" x14ac:dyDescent="0.35">
      <c r="B80" t="s">
        <v>451</v>
      </c>
      <c r="C80" s="50">
        <v>12</v>
      </c>
      <c r="D80" s="50">
        <v>8</v>
      </c>
      <c r="E80" s="50">
        <v>4</v>
      </c>
    </row>
    <row r="81" spans="1:5" x14ac:dyDescent="0.35">
      <c r="B81" t="s">
        <v>469</v>
      </c>
      <c r="C81" s="50">
        <v>3</v>
      </c>
      <c r="D81" s="50">
        <v>3</v>
      </c>
      <c r="E81" s="50">
        <v>0</v>
      </c>
    </row>
    <row r="82" spans="1:5" x14ac:dyDescent="0.35">
      <c r="B82" t="s">
        <v>480</v>
      </c>
      <c r="C82" s="50">
        <v>9</v>
      </c>
      <c r="D82" s="50">
        <v>9</v>
      </c>
      <c r="E82" s="50">
        <v>0</v>
      </c>
    </row>
    <row r="83" spans="1:5" x14ac:dyDescent="0.35">
      <c r="B83" t="s">
        <v>484</v>
      </c>
      <c r="C83" s="50">
        <v>12</v>
      </c>
      <c r="D83" s="50">
        <v>5</v>
      </c>
      <c r="E83" s="50">
        <v>7</v>
      </c>
    </row>
    <row r="84" spans="1:5" x14ac:dyDescent="0.35">
      <c r="B84" t="s">
        <v>513</v>
      </c>
      <c r="C84" s="50">
        <v>10</v>
      </c>
      <c r="D84" s="50">
        <v>6</v>
      </c>
      <c r="E84" s="50">
        <v>4</v>
      </c>
    </row>
    <row r="85" spans="1:5" x14ac:dyDescent="0.35">
      <c r="B85" t="s">
        <v>511</v>
      </c>
      <c r="C85" s="50">
        <v>5</v>
      </c>
      <c r="D85" s="50">
        <v>5</v>
      </c>
      <c r="E85" s="50">
        <v>0</v>
      </c>
    </row>
    <row r="86" spans="1:5" x14ac:dyDescent="0.35">
      <c r="A86" s="51" t="s">
        <v>184</v>
      </c>
      <c r="B86" s="51"/>
      <c r="C86" s="52">
        <v>329</v>
      </c>
      <c r="D86" s="52">
        <v>302</v>
      </c>
      <c r="E86" s="52">
        <v>27</v>
      </c>
    </row>
    <row r="87" spans="1:5" x14ac:dyDescent="0.35">
      <c r="A87">
        <v>11</v>
      </c>
      <c r="B87" t="s">
        <v>63</v>
      </c>
      <c r="C87" s="50">
        <v>1</v>
      </c>
      <c r="D87" s="50">
        <v>1</v>
      </c>
      <c r="E87" s="50">
        <v>0</v>
      </c>
    </row>
    <row r="88" spans="1:5" x14ac:dyDescent="0.35">
      <c r="B88" t="s">
        <v>19</v>
      </c>
      <c r="C88" s="50">
        <v>24</v>
      </c>
      <c r="D88" s="50">
        <v>20</v>
      </c>
      <c r="E88" s="50">
        <v>4</v>
      </c>
    </row>
    <row r="89" spans="1:5" x14ac:dyDescent="0.35">
      <c r="B89" t="s">
        <v>16</v>
      </c>
      <c r="C89" s="50">
        <v>5</v>
      </c>
      <c r="D89" s="50">
        <v>2</v>
      </c>
      <c r="E89" s="50">
        <v>3</v>
      </c>
    </row>
    <row r="90" spans="1:5" x14ac:dyDescent="0.35">
      <c r="B90" t="s">
        <v>29</v>
      </c>
      <c r="C90" s="50">
        <v>20</v>
      </c>
      <c r="D90" s="50">
        <v>20</v>
      </c>
      <c r="E90" s="50">
        <v>0</v>
      </c>
    </row>
    <row r="91" spans="1:5" x14ac:dyDescent="0.35">
      <c r="B91" t="s">
        <v>28</v>
      </c>
      <c r="C91" s="50">
        <v>85</v>
      </c>
      <c r="D91" s="50">
        <v>14</v>
      </c>
      <c r="E91" s="50">
        <v>71</v>
      </c>
    </row>
    <row r="92" spans="1:5" x14ac:dyDescent="0.35">
      <c r="B92" t="s">
        <v>37</v>
      </c>
      <c r="C92" s="50">
        <v>10</v>
      </c>
      <c r="D92" s="50">
        <v>4</v>
      </c>
      <c r="E92" s="50">
        <v>6</v>
      </c>
    </row>
    <row r="93" spans="1:5" x14ac:dyDescent="0.35">
      <c r="B93" t="s">
        <v>194</v>
      </c>
      <c r="C93" s="50">
        <v>20</v>
      </c>
      <c r="D93" s="50">
        <v>20</v>
      </c>
      <c r="E93" s="50">
        <v>0</v>
      </c>
    </row>
    <row r="94" spans="1:5" x14ac:dyDescent="0.35">
      <c r="B94" t="s">
        <v>196</v>
      </c>
      <c r="C94" s="50">
        <v>3</v>
      </c>
      <c r="D94" s="50">
        <v>3</v>
      </c>
      <c r="E94" s="50">
        <v>0</v>
      </c>
    </row>
    <row r="95" spans="1:5" x14ac:dyDescent="0.35">
      <c r="B95" t="s">
        <v>233</v>
      </c>
      <c r="C95" s="50">
        <v>5</v>
      </c>
      <c r="D95" s="50">
        <v>4</v>
      </c>
      <c r="E95" s="50">
        <v>1</v>
      </c>
    </row>
    <row r="96" spans="1:5" x14ac:dyDescent="0.35">
      <c r="B96" t="s">
        <v>383</v>
      </c>
      <c r="C96" s="50">
        <v>33</v>
      </c>
      <c r="D96" s="50">
        <v>33</v>
      </c>
      <c r="E96" s="50">
        <v>0</v>
      </c>
    </row>
    <row r="97" spans="1:5" x14ac:dyDescent="0.35">
      <c r="B97" t="s">
        <v>416</v>
      </c>
      <c r="C97" s="50">
        <v>8</v>
      </c>
      <c r="D97" s="50">
        <v>5</v>
      </c>
      <c r="E97" s="50">
        <v>3</v>
      </c>
    </row>
    <row r="98" spans="1:5" x14ac:dyDescent="0.35">
      <c r="B98" t="s">
        <v>454</v>
      </c>
      <c r="C98" s="50">
        <v>22</v>
      </c>
      <c r="D98" s="50">
        <v>19</v>
      </c>
      <c r="E98" s="50">
        <v>3</v>
      </c>
    </row>
    <row r="99" spans="1:5" x14ac:dyDescent="0.35">
      <c r="B99" t="s">
        <v>450</v>
      </c>
      <c r="C99" s="50">
        <v>4</v>
      </c>
      <c r="D99" s="50">
        <v>1</v>
      </c>
      <c r="E99" s="50">
        <v>3</v>
      </c>
    </row>
    <row r="100" spans="1:5" x14ac:dyDescent="0.35">
      <c r="B100" t="s">
        <v>513</v>
      </c>
      <c r="C100" s="50">
        <v>4</v>
      </c>
      <c r="D100" s="50"/>
      <c r="E100" s="50">
        <v>4</v>
      </c>
    </row>
    <row r="101" spans="1:5" x14ac:dyDescent="0.35">
      <c r="B101" t="s">
        <v>511</v>
      </c>
      <c r="C101" s="50">
        <v>10</v>
      </c>
      <c r="D101" s="50">
        <v>10</v>
      </c>
      <c r="E101" s="50">
        <v>0</v>
      </c>
    </row>
    <row r="102" spans="1:5" x14ac:dyDescent="0.35">
      <c r="B102" t="s">
        <v>523</v>
      </c>
      <c r="C102" s="50">
        <v>1</v>
      </c>
      <c r="D102" s="50"/>
      <c r="E102" s="50">
        <v>1</v>
      </c>
    </row>
    <row r="103" spans="1:5" x14ac:dyDescent="0.35">
      <c r="B103" t="s">
        <v>546</v>
      </c>
      <c r="C103" s="50">
        <v>10</v>
      </c>
      <c r="D103" s="50">
        <v>1</v>
      </c>
      <c r="E103" s="50">
        <v>9</v>
      </c>
    </row>
    <row r="104" spans="1:5" x14ac:dyDescent="0.35">
      <c r="A104" s="51" t="s">
        <v>188</v>
      </c>
      <c r="B104" s="51"/>
      <c r="C104" s="52">
        <v>265</v>
      </c>
      <c r="D104" s="52">
        <v>157</v>
      </c>
      <c r="E104" s="52">
        <v>108</v>
      </c>
    </row>
    <row r="105" spans="1:5" x14ac:dyDescent="0.35">
      <c r="A105">
        <v>12</v>
      </c>
      <c r="B105" t="s">
        <v>179</v>
      </c>
      <c r="C105" s="50">
        <v>4</v>
      </c>
      <c r="D105" s="50">
        <v>4</v>
      </c>
      <c r="E105" s="50">
        <v>0</v>
      </c>
    </row>
    <row r="106" spans="1:5" x14ac:dyDescent="0.35">
      <c r="B106" t="s">
        <v>176</v>
      </c>
      <c r="C106" s="50">
        <v>16</v>
      </c>
      <c r="D106" s="50">
        <v>16</v>
      </c>
      <c r="E106" s="50">
        <v>0</v>
      </c>
    </row>
    <row r="107" spans="1:5" x14ac:dyDescent="0.35">
      <c r="B107" t="s">
        <v>16</v>
      </c>
      <c r="C107" s="50">
        <v>10</v>
      </c>
      <c r="D107" s="50">
        <v>10</v>
      </c>
      <c r="E107" s="50">
        <v>0</v>
      </c>
    </row>
    <row r="108" spans="1:5" x14ac:dyDescent="0.35">
      <c r="B108" t="s">
        <v>17</v>
      </c>
      <c r="C108" s="50">
        <v>2</v>
      </c>
      <c r="D108" s="50">
        <v>2</v>
      </c>
      <c r="E108" s="50">
        <v>0</v>
      </c>
    </row>
    <row r="109" spans="1:5" x14ac:dyDescent="0.35">
      <c r="B109" t="s">
        <v>64</v>
      </c>
      <c r="C109" s="50">
        <v>20</v>
      </c>
      <c r="D109" s="50">
        <v>20</v>
      </c>
      <c r="E109" s="50">
        <v>0</v>
      </c>
    </row>
    <row r="110" spans="1:5" x14ac:dyDescent="0.35">
      <c r="B110" t="s">
        <v>15</v>
      </c>
      <c r="C110" s="50">
        <v>1</v>
      </c>
      <c r="D110" s="50">
        <v>1</v>
      </c>
      <c r="E110" s="50">
        <v>0</v>
      </c>
    </row>
    <row r="111" spans="1:5" x14ac:dyDescent="0.35">
      <c r="B111" t="s">
        <v>14</v>
      </c>
      <c r="C111" s="50">
        <v>5</v>
      </c>
      <c r="D111" s="50">
        <v>5</v>
      </c>
      <c r="E111" s="50">
        <v>0</v>
      </c>
    </row>
    <row r="112" spans="1:5" x14ac:dyDescent="0.35">
      <c r="B112" t="s">
        <v>28</v>
      </c>
      <c r="C112" s="50">
        <v>40</v>
      </c>
      <c r="D112" s="50">
        <v>40</v>
      </c>
      <c r="E112" s="50">
        <v>0</v>
      </c>
    </row>
    <row r="113" spans="1:5" x14ac:dyDescent="0.35">
      <c r="B113" t="s">
        <v>237</v>
      </c>
      <c r="C113" s="50">
        <v>4</v>
      </c>
      <c r="D113" s="50">
        <v>4</v>
      </c>
      <c r="E113" s="50">
        <v>0</v>
      </c>
    </row>
    <row r="114" spans="1:5" x14ac:dyDescent="0.35">
      <c r="A114" s="51" t="s">
        <v>208</v>
      </c>
      <c r="B114" s="51"/>
      <c r="C114" s="52">
        <v>102</v>
      </c>
      <c r="D114" s="52">
        <v>102</v>
      </c>
      <c r="E114" s="52">
        <v>0</v>
      </c>
    </row>
    <row r="115" spans="1:5" x14ac:dyDescent="0.35">
      <c r="A115">
        <v>1</v>
      </c>
      <c r="B115" t="s">
        <v>194</v>
      </c>
      <c r="C115" s="50">
        <v>32</v>
      </c>
      <c r="D115" s="50">
        <v>32</v>
      </c>
      <c r="E115" s="50">
        <v>0</v>
      </c>
    </row>
    <row r="116" spans="1:5" x14ac:dyDescent="0.35">
      <c r="B116" t="s">
        <v>213</v>
      </c>
      <c r="C116" s="50">
        <v>2</v>
      </c>
      <c r="D116" s="50">
        <v>2</v>
      </c>
      <c r="E116" s="50">
        <v>0</v>
      </c>
    </row>
    <row r="117" spans="1:5" x14ac:dyDescent="0.35">
      <c r="B117" t="s">
        <v>214</v>
      </c>
      <c r="C117" s="50">
        <v>2</v>
      </c>
      <c r="D117" s="50">
        <v>2</v>
      </c>
      <c r="E117" s="50">
        <v>0</v>
      </c>
    </row>
    <row r="118" spans="1:5" x14ac:dyDescent="0.35">
      <c r="B118" t="s">
        <v>229</v>
      </c>
      <c r="C118" s="50">
        <v>2</v>
      </c>
      <c r="D118" s="50">
        <v>2</v>
      </c>
      <c r="E118" s="50">
        <v>0</v>
      </c>
    </row>
    <row r="119" spans="1:5" x14ac:dyDescent="0.35">
      <c r="B119" t="s">
        <v>235</v>
      </c>
      <c r="C119" s="50">
        <v>2</v>
      </c>
      <c r="D119" s="50">
        <v>2</v>
      </c>
      <c r="E119" s="50">
        <v>0</v>
      </c>
    </row>
    <row r="120" spans="1:5" x14ac:dyDescent="0.35">
      <c r="B120" t="s">
        <v>231</v>
      </c>
      <c r="C120" s="50">
        <v>1</v>
      </c>
      <c r="D120" s="50">
        <v>1</v>
      </c>
      <c r="E120" s="50">
        <v>0</v>
      </c>
    </row>
    <row r="121" spans="1:5" x14ac:dyDescent="0.35">
      <c r="B121" t="s">
        <v>232</v>
      </c>
      <c r="C121" s="50">
        <v>3</v>
      </c>
      <c r="D121" s="50">
        <v>3</v>
      </c>
      <c r="E121" s="50">
        <v>0</v>
      </c>
    </row>
    <row r="122" spans="1:5" x14ac:dyDescent="0.35">
      <c r="B122" t="s">
        <v>233</v>
      </c>
      <c r="C122" s="50">
        <v>1</v>
      </c>
      <c r="D122" s="50">
        <v>1</v>
      </c>
      <c r="E122" s="50">
        <v>0</v>
      </c>
    </row>
    <row r="123" spans="1:5" x14ac:dyDescent="0.35">
      <c r="B123" t="s">
        <v>234</v>
      </c>
      <c r="C123" s="50">
        <v>1</v>
      </c>
      <c r="D123" s="50">
        <v>1</v>
      </c>
      <c r="E123" s="50">
        <v>0</v>
      </c>
    </row>
    <row r="124" spans="1:5" x14ac:dyDescent="0.35">
      <c r="B124" t="s">
        <v>240</v>
      </c>
      <c r="C124" s="50">
        <v>16</v>
      </c>
      <c r="D124" s="50">
        <v>11</v>
      </c>
      <c r="E124" s="50">
        <v>5</v>
      </c>
    </row>
    <row r="125" spans="1:5" x14ac:dyDescent="0.35">
      <c r="B125" t="s">
        <v>239</v>
      </c>
      <c r="C125" s="50">
        <v>1</v>
      </c>
      <c r="D125" s="50">
        <v>1</v>
      </c>
      <c r="E125" s="50">
        <v>0</v>
      </c>
    </row>
    <row r="126" spans="1:5" x14ac:dyDescent="0.35">
      <c r="B126" t="s">
        <v>246</v>
      </c>
      <c r="C126" s="50">
        <v>12</v>
      </c>
      <c r="D126" s="50">
        <v>11</v>
      </c>
      <c r="E126" s="50">
        <v>1</v>
      </c>
    </row>
    <row r="127" spans="1:5" x14ac:dyDescent="0.35">
      <c r="A127" s="51" t="s">
        <v>245</v>
      </c>
      <c r="B127" s="51"/>
      <c r="C127" s="52">
        <v>75</v>
      </c>
      <c r="D127" s="52">
        <v>69</v>
      </c>
      <c r="E127" s="52">
        <v>6</v>
      </c>
    </row>
    <row r="128" spans="1:5" x14ac:dyDescent="0.35">
      <c r="A128">
        <v>2</v>
      </c>
      <c r="B128" t="s">
        <v>19</v>
      </c>
      <c r="C128" s="50">
        <v>20</v>
      </c>
      <c r="D128" s="50">
        <v>20</v>
      </c>
      <c r="E128" s="50">
        <v>0</v>
      </c>
    </row>
    <row r="129" spans="1:5" x14ac:dyDescent="0.35">
      <c r="B129" t="s">
        <v>16</v>
      </c>
      <c r="C129" s="50">
        <v>11</v>
      </c>
      <c r="D129" s="50">
        <v>11</v>
      </c>
      <c r="E129" s="50">
        <v>0</v>
      </c>
    </row>
    <row r="130" spans="1:5" x14ac:dyDescent="0.35">
      <c r="B130" t="s">
        <v>29</v>
      </c>
      <c r="C130" s="50">
        <v>25</v>
      </c>
      <c r="D130" s="50">
        <v>25</v>
      </c>
      <c r="E130" s="50">
        <v>0</v>
      </c>
    </row>
    <row r="131" spans="1:5" x14ac:dyDescent="0.35">
      <c r="B131" t="s">
        <v>64</v>
      </c>
      <c r="C131" s="50">
        <v>5</v>
      </c>
      <c r="D131" s="50">
        <v>5</v>
      </c>
      <c r="E131" s="50">
        <v>0</v>
      </c>
    </row>
    <row r="132" spans="1:5" x14ac:dyDescent="0.35">
      <c r="B132" t="s">
        <v>28</v>
      </c>
      <c r="C132" s="50">
        <v>40</v>
      </c>
      <c r="D132" s="50">
        <v>40</v>
      </c>
      <c r="E132" s="50">
        <v>0</v>
      </c>
    </row>
    <row r="133" spans="1:5" x14ac:dyDescent="0.35">
      <c r="B133" t="s">
        <v>194</v>
      </c>
      <c r="C133" s="50">
        <v>20</v>
      </c>
      <c r="D133" s="50">
        <v>20</v>
      </c>
      <c r="E133" s="50">
        <v>0</v>
      </c>
    </row>
    <row r="134" spans="1:5" x14ac:dyDescent="0.35">
      <c r="B134" t="s">
        <v>229</v>
      </c>
      <c r="C134" s="50">
        <v>1</v>
      </c>
      <c r="D134" s="50">
        <v>1</v>
      </c>
      <c r="E134" s="50">
        <v>0</v>
      </c>
    </row>
    <row r="135" spans="1:5" x14ac:dyDescent="0.35">
      <c r="B135" t="s">
        <v>234</v>
      </c>
      <c r="C135" s="50">
        <v>1</v>
      </c>
      <c r="D135" s="50">
        <v>1</v>
      </c>
      <c r="E135" s="50">
        <v>0</v>
      </c>
    </row>
    <row r="136" spans="1:5" x14ac:dyDescent="0.35">
      <c r="B136" t="s">
        <v>246</v>
      </c>
      <c r="C136" s="50">
        <v>12</v>
      </c>
      <c r="D136" s="50">
        <v>6</v>
      </c>
      <c r="E136" s="50">
        <v>6</v>
      </c>
    </row>
    <row r="137" spans="1:5" x14ac:dyDescent="0.35">
      <c r="B137" t="s">
        <v>257</v>
      </c>
      <c r="C137" s="50">
        <v>1</v>
      </c>
      <c r="D137" s="50">
        <v>1</v>
      </c>
      <c r="E137" s="50">
        <v>0</v>
      </c>
    </row>
    <row r="138" spans="1:5" x14ac:dyDescent="0.35">
      <c r="B138" t="s">
        <v>273</v>
      </c>
      <c r="C138" s="50">
        <v>3</v>
      </c>
      <c r="D138" s="50">
        <v>3</v>
      </c>
      <c r="E138" s="50">
        <v>0</v>
      </c>
    </row>
    <row r="139" spans="1:5" x14ac:dyDescent="0.35">
      <c r="B139" t="s">
        <v>416</v>
      </c>
      <c r="C139" s="50">
        <v>1</v>
      </c>
      <c r="D139" s="50">
        <v>1</v>
      </c>
      <c r="E139" s="50">
        <v>0</v>
      </c>
    </row>
    <row r="140" spans="1:5" x14ac:dyDescent="0.35">
      <c r="A140" s="51" t="s">
        <v>272</v>
      </c>
      <c r="B140" s="51"/>
      <c r="C140" s="52">
        <v>140</v>
      </c>
      <c r="D140" s="52">
        <v>134</v>
      </c>
      <c r="E140" s="52">
        <v>6</v>
      </c>
    </row>
    <row r="141" spans="1:5" x14ac:dyDescent="0.35">
      <c r="A141">
        <v>4</v>
      </c>
      <c r="B141" t="s">
        <v>16</v>
      </c>
      <c r="C141" s="50">
        <v>5</v>
      </c>
      <c r="D141" s="50">
        <v>5</v>
      </c>
      <c r="E141" s="50">
        <v>0</v>
      </c>
    </row>
    <row r="142" spans="1:5" x14ac:dyDescent="0.35">
      <c r="B142" t="s">
        <v>17</v>
      </c>
      <c r="C142" s="50">
        <v>2</v>
      </c>
      <c r="D142" s="50">
        <v>2</v>
      </c>
      <c r="E142" s="50">
        <v>0</v>
      </c>
    </row>
    <row r="143" spans="1:5" x14ac:dyDescent="0.35">
      <c r="B143" t="s">
        <v>29</v>
      </c>
      <c r="C143" s="50">
        <v>21</v>
      </c>
      <c r="D143" s="50">
        <v>21</v>
      </c>
      <c r="E143" s="50">
        <v>0</v>
      </c>
    </row>
    <row r="144" spans="1:5" x14ac:dyDescent="0.35">
      <c r="B144" t="s">
        <v>28</v>
      </c>
      <c r="C144" s="50">
        <v>80</v>
      </c>
      <c r="D144" s="50">
        <v>80</v>
      </c>
      <c r="E144" s="50">
        <v>0</v>
      </c>
    </row>
    <row r="145" spans="1:5" x14ac:dyDescent="0.35">
      <c r="B145" t="s">
        <v>233</v>
      </c>
      <c r="C145" s="50">
        <v>2</v>
      </c>
      <c r="D145" s="50">
        <v>2</v>
      </c>
      <c r="E145" s="50">
        <v>0</v>
      </c>
    </row>
    <row r="146" spans="1:5" x14ac:dyDescent="0.35">
      <c r="B146" t="s">
        <v>361</v>
      </c>
      <c r="C146" s="50">
        <v>6</v>
      </c>
      <c r="D146" s="50">
        <v>6</v>
      </c>
      <c r="E146" s="50">
        <v>0</v>
      </c>
    </row>
    <row r="147" spans="1:5" x14ac:dyDescent="0.35">
      <c r="B147" t="s">
        <v>362</v>
      </c>
      <c r="C147" s="50">
        <v>2</v>
      </c>
      <c r="D147" s="50">
        <v>2</v>
      </c>
      <c r="E147" s="50">
        <v>0</v>
      </c>
    </row>
    <row r="148" spans="1:5" x14ac:dyDescent="0.35">
      <c r="B148" t="s">
        <v>363</v>
      </c>
      <c r="C148" s="50">
        <v>2</v>
      </c>
      <c r="D148" s="50">
        <v>2</v>
      </c>
      <c r="E148" s="50">
        <v>0</v>
      </c>
    </row>
    <row r="149" spans="1:5" x14ac:dyDescent="0.35">
      <c r="B149" t="s">
        <v>368</v>
      </c>
      <c r="C149" s="50">
        <v>2</v>
      </c>
      <c r="D149" s="50">
        <v>1</v>
      </c>
      <c r="E149" s="50">
        <v>1</v>
      </c>
    </row>
    <row r="150" spans="1:5" x14ac:dyDescent="0.35">
      <c r="B150" t="s">
        <v>364</v>
      </c>
      <c r="C150" s="50">
        <v>10</v>
      </c>
      <c r="D150" s="50">
        <v>10</v>
      </c>
      <c r="E150" s="50">
        <v>0</v>
      </c>
    </row>
    <row r="151" spans="1:5" x14ac:dyDescent="0.35">
      <c r="A151" s="51" t="s">
        <v>345</v>
      </c>
      <c r="B151" s="51"/>
      <c r="C151" s="52">
        <v>132</v>
      </c>
      <c r="D151" s="52">
        <v>131</v>
      </c>
      <c r="E151" s="52">
        <v>1</v>
      </c>
    </row>
    <row r="152" spans="1:5" x14ac:dyDescent="0.35">
      <c r="A152">
        <v>5</v>
      </c>
      <c r="B152" t="s">
        <v>19</v>
      </c>
      <c r="C152" s="50">
        <v>12</v>
      </c>
      <c r="D152" s="50">
        <v>12</v>
      </c>
      <c r="E152" s="50">
        <v>0</v>
      </c>
    </row>
    <row r="153" spans="1:5" x14ac:dyDescent="0.35">
      <c r="B153" t="s">
        <v>31</v>
      </c>
      <c r="C153" s="50">
        <v>4</v>
      </c>
      <c r="D153" s="50">
        <v>4</v>
      </c>
      <c r="E153" s="50">
        <v>0</v>
      </c>
    </row>
    <row r="154" spans="1:5" x14ac:dyDescent="0.35">
      <c r="B154" t="s">
        <v>29</v>
      </c>
      <c r="C154" s="50">
        <v>20</v>
      </c>
      <c r="D154" s="50">
        <v>20</v>
      </c>
      <c r="E154" s="50">
        <v>0</v>
      </c>
    </row>
    <row r="155" spans="1:5" x14ac:dyDescent="0.35">
      <c r="B155" t="s">
        <v>64</v>
      </c>
      <c r="C155" s="50">
        <v>10</v>
      </c>
      <c r="D155" s="50">
        <v>10</v>
      </c>
      <c r="E155" s="50">
        <v>0</v>
      </c>
    </row>
    <row r="156" spans="1:5" x14ac:dyDescent="0.35">
      <c r="B156" t="s">
        <v>233</v>
      </c>
      <c r="C156" s="50">
        <v>2</v>
      </c>
      <c r="D156" s="50">
        <v>2</v>
      </c>
      <c r="E156" s="50">
        <v>0</v>
      </c>
    </row>
    <row r="157" spans="1:5" x14ac:dyDescent="0.35">
      <c r="B157" t="s">
        <v>361</v>
      </c>
      <c r="C157" s="50">
        <v>3</v>
      </c>
      <c r="D157" s="50">
        <v>3</v>
      </c>
      <c r="E157" s="50">
        <v>0</v>
      </c>
    </row>
    <row r="158" spans="1:5" x14ac:dyDescent="0.35">
      <c r="B158" t="s">
        <v>373</v>
      </c>
      <c r="C158" s="50">
        <v>1</v>
      </c>
      <c r="D158" s="50">
        <v>1</v>
      </c>
      <c r="E158" s="50">
        <v>0</v>
      </c>
    </row>
    <row r="159" spans="1:5" x14ac:dyDescent="0.35">
      <c r="B159" t="s">
        <v>381</v>
      </c>
      <c r="C159" s="50">
        <v>1</v>
      </c>
      <c r="D159" s="50">
        <v>1</v>
      </c>
      <c r="E159" s="50">
        <v>0</v>
      </c>
    </row>
    <row r="160" spans="1:5" x14ac:dyDescent="0.35">
      <c r="B160" t="s">
        <v>383</v>
      </c>
      <c r="C160" s="50">
        <v>16</v>
      </c>
      <c r="D160" s="50">
        <v>16</v>
      </c>
      <c r="E160" s="50">
        <v>0</v>
      </c>
    </row>
    <row r="161" spans="1:5" x14ac:dyDescent="0.35">
      <c r="B161" t="s">
        <v>386</v>
      </c>
      <c r="C161" s="50">
        <v>16</v>
      </c>
      <c r="D161" s="50">
        <v>11</v>
      </c>
      <c r="E161" s="50">
        <v>5</v>
      </c>
    </row>
    <row r="162" spans="1:5" x14ac:dyDescent="0.35">
      <c r="A162" s="51" t="s">
        <v>406</v>
      </c>
      <c r="B162" s="51"/>
      <c r="C162" s="52">
        <v>85</v>
      </c>
      <c r="D162" s="52">
        <v>80</v>
      </c>
      <c r="E162" s="52">
        <v>5</v>
      </c>
    </row>
    <row r="163" spans="1:5" x14ac:dyDescent="0.35">
      <c r="A163" t="s">
        <v>181</v>
      </c>
      <c r="C163" s="50">
        <v>1539</v>
      </c>
      <c r="D163" s="50">
        <v>1371</v>
      </c>
      <c r="E163" s="50">
        <v>168</v>
      </c>
    </row>
  </sheetData>
  <pageMargins left="0.59055118110236227" right="0.39370078740157483" top="0.19685039370078741" bottom="0.39370078740157483" header="0" footer="0"/>
  <pageSetup scale="73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71"/>
  <sheetViews>
    <sheetView topLeftCell="A47" workbookViewId="0">
      <selection activeCell="D72" sqref="D72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87" t="s">
        <v>333</v>
      </c>
    </row>
    <row r="3" spans="1:4" x14ac:dyDescent="0.35">
      <c r="B3" s="49" t="s">
        <v>190</v>
      </c>
    </row>
    <row r="4" spans="1:4" x14ac:dyDescent="0.35">
      <c r="A4" s="49" t="s">
        <v>178</v>
      </c>
      <c r="B4" t="s">
        <v>191</v>
      </c>
      <c r="C4" t="s">
        <v>192</v>
      </c>
      <c r="D4" t="s">
        <v>189</v>
      </c>
    </row>
    <row r="5" spans="1:4" x14ac:dyDescent="0.35">
      <c r="A5" t="s">
        <v>134</v>
      </c>
      <c r="B5" s="50">
        <v>1</v>
      </c>
      <c r="C5" s="50">
        <v>1</v>
      </c>
      <c r="D5" s="50">
        <v>0</v>
      </c>
    </row>
    <row r="6" spans="1:4" x14ac:dyDescent="0.35">
      <c r="A6" t="s">
        <v>63</v>
      </c>
      <c r="B6" s="50">
        <v>2</v>
      </c>
      <c r="C6" s="50">
        <v>2</v>
      </c>
      <c r="D6" s="50">
        <v>0</v>
      </c>
    </row>
    <row r="7" spans="1:4" x14ac:dyDescent="0.35">
      <c r="A7" s="89" t="s">
        <v>19</v>
      </c>
      <c r="B7" s="90">
        <v>156</v>
      </c>
      <c r="C7" s="90">
        <v>150</v>
      </c>
      <c r="D7" s="90">
        <v>6</v>
      </c>
    </row>
    <row r="8" spans="1:4" x14ac:dyDescent="0.35">
      <c r="A8" t="s">
        <v>179</v>
      </c>
      <c r="B8" s="50">
        <v>4</v>
      </c>
      <c r="C8" s="50">
        <v>4</v>
      </c>
      <c r="D8" s="50">
        <v>0</v>
      </c>
    </row>
    <row r="9" spans="1:4" x14ac:dyDescent="0.35">
      <c r="A9" t="s">
        <v>180</v>
      </c>
      <c r="B9" s="50">
        <v>41</v>
      </c>
      <c r="C9" s="50">
        <v>39</v>
      </c>
      <c r="D9" s="50">
        <v>2</v>
      </c>
    </row>
    <row r="10" spans="1:4" x14ac:dyDescent="0.35">
      <c r="A10" t="s">
        <v>176</v>
      </c>
      <c r="B10" s="50">
        <v>56</v>
      </c>
      <c r="C10" s="50">
        <v>56</v>
      </c>
      <c r="D10" s="50">
        <v>0</v>
      </c>
    </row>
    <row r="11" spans="1:4" x14ac:dyDescent="0.35">
      <c r="A11" s="89" t="s">
        <v>177</v>
      </c>
      <c r="B11" s="90">
        <v>42</v>
      </c>
      <c r="C11" s="90">
        <v>42</v>
      </c>
      <c r="D11" s="90">
        <v>0</v>
      </c>
    </row>
    <row r="12" spans="1:4" x14ac:dyDescent="0.35">
      <c r="A12" s="89" t="s">
        <v>16</v>
      </c>
      <c r="B12" s="90">
        <v>96</v>
      </c>
      <c r="C12" s="90">
        <v>93</v>
      </c>
      <c r="D12" s="90">
        <v>3</v>
      </c>
    </row>
    <row r="13" spans="1:4" x14ac:dyDescent="0.35">
      <c r="A13" t="s">
        <v>55</v>
      </c>
      <c r="B13" s="50">
        <v>4</v>
      </c>
      <c r="C13" s="50">
        <v>4</v>
      </c>
      <c r="D13" s="50">
        <v>0</v>
      </c>
    </row>
    <row r="14" spans="1:4" x14ac:dyDescent="0.35">
      <c r="A14" t="s">
        <v>17</v>
      </c>
      <c r="B14" s="50">
        <v>14</v>
      </c>
      <c r="C14" s="50">
        <v>14</v>
      </c>
      <c r="D14" s="50">
        <v>0</v>
      </c>
    </row>
    <row r="15" spans="1:4" x14ac:dyDescent="0.35">
      <c r="A15" t="s">
        <v>31</v>
      </c>
      <c r="B15" s="50">
        <v>13</v>
      </c>
      <c r="C15" s="50">
        <v>13</v>
      </c>
      <c r="D15" s="50">
        <v>0</v>
      </c>
    </row>
    <row r="16" spans="1:4" x14ac:dyDescent="0.35">
      <c r="A16" t="s">
        <v>29</v>
      </c>
      <c r="B16" s="50">
        <v>155</v>
      </c>
      <c r="C16" s="50">
        <v>155</v>
      </c>
      <c r="D16" s="50">
        <v>0</v>
      </c>
    </row>
    <row r="17" spans="1:4" x14ac:dyDescent="0.35">
      <c r="A17" t="s">
        <v>153</v>
      </c>
      <c r="B17" s="50">
        <v>1</v>
      </c>
      <c r="C17" s="50">
        <v>1</v>
      </c>
      <c r="D17" s="50">
        <v>0</v>
      </c>
    </row>
    <row r="18" spans="1:4" x14ac:dyDescent="0.35">
      <c r="A18" t="s">
        <v>139</v>
      </c>
      <c r="B18" s="50">
        <v>1</v>
      </c>
      <c r="C18" s="50">
        <v>1</v>
      </c>
      <c r="D18" s="50">
        <v>0</v>
      </c>
    </row>
    <row r="19" spans="1:4" x14ac:dyDescent="0.35">
      <c r="A19" s="89" t="s">
        <v>64</v>
      </c>
      <c r="B19" s="90">
        <v>65</v>
      </c>
      <c r="C19" s="90">
        <v>65</v>
      </c>
      <c r="D19" s="90">
        <v>0</v>
      </c>
    </row>
    <row r="20" spans="1:4" x14ac:dyDescent="0.35">
      <c r="A20" t="s">
        <v>15</v>
      </c>
      <c r="B20" s="50">
        <v>3</v>
      </c>
      <c r="C20" s="50">
        <v>3</v>
      </c>
      <c r="D20" s="50">
        <v>0</v>
      </c>
    </row>
    <row r="21" spans="1:4" x14ac:dyDescent="0.35">
      <c r="A21" t="s">
        <v>14</v>
      </c>
      <c r="B21" s="50">
        <v>7</v>
      </c>
      <c r="C21" s="50">
        <v>7</v>
      </c>
      <c r="D21" s="50">
        <v>0</v>
      </c>
    </row>
    <row r="22" spans="1:4" x14ac:dyDescent="0.35">
      <c r="A22" s="89" t="s">
        <v>28</v>
      </c>
      <c r="B22" s="90">
        <v>287</v>
      </c>
      <c r="C22" s="90">
        <v>216</v>
      </c>
      <c r="D22" s="90">
        <v>71</v>
      </c>
    </row>
    <row r="23" spans="1:4" x14ac:dyDescent="0.35">
      <c r="A23" t="s">
        <v>21</v>
      </c>
      <c r="B23" s="50">
        <v>1</v>
      </c>
      <c r="C23" s="50">
        <v>1</v>
      </c>
      <c r="D23" s="50">
        <v>0</v>
      </c>
    </row>
    <row r="24" spans="1:4" x14ac:dyDescent="0.35">
      <c r="A24" s="89" t="s">
        <v>37</v>
      </c>
      <c r="B24" s="90">
        <v>19</v>
      </c>
      <c r="C24" s="90">
        <v>13</v>
      </c>
      <c r="D24" s="90">
        <v>6</v>
      </c>
    </row>
    <row r="25" spans="1:4" x14ac:dyDescent="0.35">
      <c r="A25" t="s">
        <v>33</v>
      </c>
      <c r="B25" s="50">
        <v>2</v>
      </c>
      <c r="C25" s="50">
        <v>2</v>
      </c>
      <c r="D25" s="50">
        <v>0</v>
      </c>
    </row>
    <row r="26" spans="1:4" x14ac:dyDescent="0.35">
      <c r="A26" s="89" t="s">
        <v>194</v>
      </c>
      <c r="B26" s="90">
        <v>77</v>
      </c>
      <c r="C26" s="90">
        <v>77</v>
      </c>
      <c r="D26" s="90">
        <v>0</v>
      </c>
    </row>
    <row r="27" spans="1:4" x14ac:dyDescent="0.35">
      <c r="A27" t="s">
        <v>196</v>
      </c>
      <c r="B27" s="50">
        <v>3</v>
      </c>
      <c r="C27" s="50">
        <v>3</v>
      </c>
      <c r="D27" s="50">
        <v>0</v>
      </c>
    </row>
    <row r="28" spans="1:4" x14ac:dyDescent="0.35">
      <c r="A28" t="s">
        <v>237</v>
      </c>
      <c r="B28" s="50">
        <v>4</v>
      </c>
      <c r="C28" s="50">
        <v>4</v>
      </c>
      <c r="D28" s="50">
        <v>0</v>
      </c>
    </row>
    <row r="29" spans="1:4" x14ac:dyDescent="0.35">
      <c r="A29" t="s">
        <v>213</v>
      </c>
      <c r="B29" s="50">
        <v>2</v>
      </c>
      <c r="C29" s="50">
        <v>2</v>
      </c>
      <c r="D29" s="50">
        <v>0</v>
      </c>
    </row>
    <row r="30" spans="1:4" x14ac:dyDescent="0.35">
      <c r="A30" t="s">
        <v>214</v>
      </c>
      <c r="B30" s="50">
        <v>2</v>
      </c>
      <c r="C30" s="50">
        <v>2</v>
      </c>
      <c r="D30" s="50">
        <v>0</v>
      </c>
    </row>
    <row r="31" spans="1:4" x14ac:dyDescent="0.35">
      <c r="A31" s="33" t="s">
        <v>229</v>
      </c>
      <c r="B31" s="61">
        <v>5</v>
      </c>
      <c r="C31" s="61">
        <v>5</v>
      </c>
      <c r="D31" s="61">
        <v>0</v>
      </c>
    </row>
    <row r="32" spans="1:4" x14ac:dyDescent="0.35">
      <c r="A32" t="s">
        <v>235</v>
      </c>
      <c r="B32" s="50">
        <v>2</v>
      </c>
      <c r="C32" s="50">
        <v>2</v>
      </c>
      <c r="D32" s="50">
        <v>0</v>
      </c>
    </row>
    <row r="33" spans="1:4" x14ac:dyDescent="0.35">
      <c r="A33" t="s">
        <v>231</v>
      </c>
      <c r="B33" s="50">
        <v>1</v>
      </c>
      <c r="C33" s="50">
        <v>1</v>
      </c>
      <c r="D33" s="50">
        <v>0</v>
      </c>
    </row>
    <row r="34" spans="1:4" x14ac:dyDescent="0.35">
      <c r="A34" t="s">
        <v>232</v>
      </c>
      <c r="B34" s="50">
        <v>3</v>
      </c>
      <c r="C34" s="50">
        <v>3</v>
      </c>
      <c r="D34" s="50">
        <v>0</v>
      </c>
    </row>
    <row r="35" spans="1:4" x14ac:dyDescent="0.35">
      <c r="A35" t="s">
        <v>233</v>
      </c>
      <c r="B35" s="50">
        <v>12</v>
      </c>
      <c r="C35" s="50">
        <v>10</v>
      </c>
      <c r="D35" s="50">
        <v>2</v>
      </c>
    </row>
    <row r="36" spans="1:4" x14ac:dyDescent="0.35">
      <c r="A36" t="s">
        <v>234</v>
      </c>
      <c r="B36" s="50">
        <v>2</v>
      </c>
      <c r="C36" s="50">
        <v>2</v>
      </c>
      <c r="D36" s="50">
        <v>0</v>
      </c>
    </row>
    <row r="37" spans="1:4" x14ac:dyDescent="0.35">
      <c r="A37" s="89" t="s">
        <v>240</v>
      </c>
      <c r="B37" s="90">
        <v>16</v>
      </c>
      <c r="C37" s="90">
        <v>11</v>
      </c>
      <c r="D37" s="90">
        <v>5</v>
      </c>
    </row>
    <row r="38" spans="1:4" x14ac:dyDescent="0.35">
      <c r="A38" t="s">
        <v>239</v>
      </c>
      <c r="B38" s="50">
        <v>1</v>
      </c>
      <c r="C38" s="50">
        <v>1</v>
      </c>
      <c r="D38" s="50">
        <v>0</v>
      </c>
    </row>
    <row r="39" spans="1:4" x14ac:dyDescent="0.35">
      <c r="A39" s="89" t="s">
        <v>246</v>
      </c>
      <c r="B39" s="90">
        <v>28</v>
      </c>
      <c r="C39" s="90">
        <v>21</v>
      </c>
      <c r="D39" s="90">
        <v>7</v>
      </c>
    </row>
    <row r="40" spans="1:4" x14ac:dyDescent="0.35">
      <c r="A40" t="s">
        <v>268</v>
      </c>
      <c r="B40" s="50">
        <v>1</v>
      </c>
      <c r="C40" s="50">
        <v>1</v>
      </c>
      <c r="D40" s="50">
        <v>0</v>
      </c>
    </row>
    <row r="41" spans="1:4" x14ac:dyDescent="0.35">
      <c r="A41" t="s">
        <v>257</v>
      </c>
      <c r="B41" s="50">
        <v>1</v>
      </c>
      <c r="C41" s="50">
        <v>1</v>
      </c>
      <c r="D41" s="50">
        <v>0</v>
      </c>
    </row>
    <row r="42" spans="1:4" x14ac:dyDescent="0.35">
      <c r="A42" t="s">
        <v>273</v>
      </c>
      <c r="B42" s="50">
        <v>3</v>
      </c>
      <c r="C42" s="50">
        <v>3</v>
      </c>
      <c r="D42" s="50">
        <v>0</v>
      </c>
    </row>
    <row r="43" spans="1:4" x14ac:dyDescent="0.35">
      <c r="A43" s="89" t="s">
        <v>322</v>
      </c>
      <c r="B43" s="90">
        <v>20</v>
      </c>
      <c r="C43" s="90">
        <v>9</v>
      </c>
      <c r="D43" s="90">
        <v>11</v>
      </c>
    </row>
    <row r="44" spans="1:4" x14ac:dyDescent="0.35">
      <c r="A44" s="89" t="s">
        <v>316</v>
      </c>
      <c r="B44" s="90">
        <v>2</v>
      </c>
      <c r="C44" s="90">
        <v>1</v>
      </c>
      <c r="D44" s="90">
        <v>1</v>
      </c>
    </row>
    <row r="45" spans="1:4" x14ac:dyDescent="0.35">
      <c r="A45" t="s">
        <v>317</v>
      </c>
      <c r="B45" s="50">
        <v>2</v>
      </c>
      <c r="C45" s="50">
        <v>2</v>
      </c>
      <c r="D45" s="50">
        <v>0</v>
      </c>
    </row>
    <row r="46" spans="1:4" x14ac:dyDescent="0.35">
      <c r="A46" s="89" t="s">
        <v>319</v>
      </c>
      <c r="B46" s="90">
        <v>8</v>
      </c>
      <c r="C46" s="90">
        <v>6</v>
      </c>
      <c r="D46" s="90">
        <v>2</v>
      </c>
    </row>
    <row r="47" spans="1:4" x14ac:dyDescent="0.35">
      <c r="A47" t="s">
        <v>339</v>
      </c>
      <c r="B47" s="50">
        <v>2</v>
      </c>
      <c r="C47" s="50">
        <v>2</v>
      </c>
      <c r="D47" s="50">
        <v>0</v>
      </c>
    </row>
    <row r="48" spans="1:4" x14ac:dyDescent="0.35">
      <c r="A48" t="s">
        <v>361</v>
      </c>
      <c r="B48" s="50">
        <v>9</v>
      </c>
      <c r="C48" s="50">
        <v>9</v>
      </c>
      <c r="D48" s="50">
        <v>0</v>
      </c>
    </row>
    <row r="49" spans="1:4" x14ac:dyDescent="0.35">
      <c r="A49" t="s">
        <v>362</v>
      </c>
      <c r="B49" s="50">
        <v>2</v>
      </c>
      <c r="C49" s="50">
        <v>2</v>
      </c>
      <c r="D49" s="50">
        <v>0</v>
      </c>
    </row>
    <row r="50" spans="1:4" x14ac:dyDescent="0.35">
      <c r="A50" t="s">
        <v>363</v>
      </c>
      <c r="B50" s="50">
        <v>2</v>
      </c>
      <c r="C50" s="50">
        <v>2</v>
      </c>
      <c r="D50" s="50">
        <v>0</v>
      </c>
    </row>
    <row r="51" spans="1:4" x14ac:dyDescent="0.35">
      <c r="A51" t="s">
        <v>368</v>
      </c>
      <c r="B51" s="50">
        <v>2</v>
      </c>
      <c r="C51" s="50">
        <v>1</v>
      </c>
      <c r="D51" s="50">
        <v>1</v>
      </c>
    </row>
    <row r="52" spans="1:4" x14ac:dyDescent="0.35">
      <c r="A52" t="s">
        <v>373</v>
      </c>
      <c r="B52" s="50">
        <v>1</v>
      </c>
      <c r="C52" s="50">
        <v>1</v>
      </c>
      <c r="D52" s="50">
        <v>0</v>
      </c>
    </row>
    <row r="53" spans="1:4" x14ac:dyDescent="0.35">
      <c r="A53" t="s">
        <v>381</v>
      </c>
      <c r="B53" s="50">
        <v>1</v>
      </c>
      <c r="C53" s="50">
        <v>1</v>
      </c>
      <c r="D53" s="50">
        <v>0</v>
      </c>
    </row>
    <row r="54" spans="1:4" x14ac:dyDescent="0.35">
      <c r="A54" t="s">
        <v>364</v>
      </c>
      <c r="B54" s="50">
        <v>20</v>
      </c>
      <c r="C54" s="50">
        <v>12</v>
      </c>
      <c r="D54" s="50">
        <v>8</v>
      </c>
    </row>
    <row r="55" spans="1:4" x14ac:dyDescent="0.35">
      <c r="A55" t="s">
        <v>383</v>
      </c>
      <c r="B55" s="50">
        <v>118</v>
      </c>
      <c r="C55" s="50">
        <v>118</v>
      </c>
      <c r="D55" s="50">
        <v>0</v>
      </c>
    </row>
    <row r="56" spans="1:4" x14ac:dyDescent="0.35">
      <c r="A56" t="s">
        <v>386</v>
      </c>
      <c r="B56" s="50">
        <v>16</v>
      </c>
      <c r="C56" s="50">
        <v>11</v>
      </c>
      <c r="D56" s="50">
        <v>5</v>
      </c>
    </row>
    <row r="57" spans="1:4" x14ac:dyDescent="0.35">
      <c r="A57" t="s">
        <v>416</v>
      </c>
      <c r="B57" s="50">
        <v>49</v>
      </c>
      <c r="C57" s="50">
        <v>46</v>
      </c>
      <c r="D57" s="50">
        <v>3</v>
      </c>
    </row>
    <row r="58" spans="1:4" x14ac:dyDescent="0.35">
      <c r="A58" t="s">
        <v>445</v>
      </c>
      <c r="B58" s="50">
        <v>1</v>
      </c>
      <c r="C58" s="50">
        <v>1</v>
      </c>
      <c r="D58" s="50">
        <v>0</v>
      </c>
    </row>
    <row r="59" spans="1:4" x14ac:dyDescent="0.35">
      <c r="A59" t="s">
        <v>455</v>
      </c>
      <c r="B59" s="50">
        <v>4</v>
      </c>
      <c r="C59" s="50">
        <v>4</v>
      </c>
      <c r="D59" s="50">
        <v>0</v>
      </c>
    </row>
    <row r="60" spans="1:4" x14ac:dyDescent="0.35">
      <c r="A60" t="s">
        <v>454</v>
      </c>
      <c r="B60" s="50">
        <v>48</v>
      </c>
      <c r="C60" s="50">
        <v>45</v>
      </c>
      <c r="D60" s="50">
        <v>3</v>
      </c>
    </row>
    <row r="61" spans="1:4" x14ac:dyDescent="0.35">
      <c r="A61" t="s">
        <v>450</v>
      </c>
      <c r="B61" s="50">
        <v>13</v>
      </c>
      <c r="C61" s="50">
        <v>10</v>
      </c>
      <c r="D61" s="50">
        <v>3</v>
      </c>
    </row>
    <row r="62" spans="1:4" x14ac:dyDescent="0.35">
      <c r="A62" t="s">
        <v>449</v>
      </c>
      <c r="B62" s="50">
        <v>10</v>
      </c>
      <c r="C62" s="50">
        <v>10</v>
      </c>
      <c r="D62" s="50">
        <v>0</v>
      </c>
    </row>
    <row r="63" spans="1:4" x14ac:dyDescent="0.35">
      <c r="A63" t="s">
        <v>451</v>
      </c>
      <c r="B63" s="50">
        <v>12</v>
      </c>
      <c r="C63" s="50">
        <v>8</v>
      </c>
      <c r="D63" s="50">
        <v>4</v>
      </c>
    </row>
    <row r="64" spans="1:4" x14ac:dyDescent="0.35">
      <c r="A64" t="s">
        <v>469</v>
      </c>
      <c r="B64" s="50">
        <v>3</v>
      </c>
      <c r="C64" s="50">
        <v>3</v>
      </c>
      <c r="D64" s="50">
        <v>0</v>
      </c>
    </row>
    <row r="65" spans="1:4" x14ac:dyDescent="0.35">
      <c r="A65" t="s">
        <v>480</v>
      </c>
      <c r="B65" s="50">
        <v>9</v>
      </c>
      <c r="C65" s="50">
        <v>9</v>
      </c>
      <c r="D65" s="50">
        <v>0</v>
      </c>
    </row>
    <row r="66" spans="1:4" x14ac:dyDescent="0.35">
      <c r="A66" t="s">
        <v>484</v>
      </c>
      <c r="B66" s="50">
        <v>12</v>
      </c>
      <c r="C66" s="50">
        <v>5</v>
      </c>
      <c r="D66" s="50">
        <v>7</v>
      </c>
    </row>
    <row r="67" spans="1:4" x14ac:dyDescent="0.35">
      <c r="A67" t="s">
        <v>513</v>
      </c>
      <c r="B67" s="50">
        <v>14</v>
      </c>
      <c r="C67" s="50">
        <v>6</v>
      </c>
      <c r="D67" s="50">
        <v>8</v>
      </c>
    </row>
    <row r="68" spans="1:4" x14ac:dyDescent="0.35">
      <c r="A68" t="s">
        <v>511</v>
      </c>
      <c r="B68" s="50">
        <v>15</v>
      </c>
      <c r="C68" s="50">
        <v>15</v>
      </c>
      <c r="D68" s="50">
        <v>0</v>
      </c>
    </row>
    <row r="69" spans="1:4" x14ac:dyDescent="0.35">
      <c r="A69" t="s">
        <v>523</v>
      </c>
      <c r="B69" s="50">
        <v>1</v>
      </c>
      <c r="C69" s="50"/>
      <c r="D69" s="50">
        <v>1</v>
      </c>
    </row>
    <row r="70" spans="1:4" x14ac:dyDescent="0.35">
      <c r="A70" t="s">
        <v>546</v>
      </c>
      <c r="B70" s="50">
        <v>10</v>
      </c>
      <c r="C70" s="50">
        <v>1</v>
      </c>
      <c r="D70" s="50">
        <v>9</v>
      </c>
    </row>
    <row r="71" spans="1:4" x14ac:dyDescent="0.35">
      <c r="A71" t="s">
        <v>181</v>
      </c>
      <c r="B71" s="50">
        <v>1539</v>
      </c>
      <c r="C71" s="50">
        <v>1371</v>
      </c>
      <c r="D71" s="50">
        <v>168</v>
      </c>
    </row>
  </sheetData>
  <pageMargins left="0.59055118110236227" right="0.39370078740157483" top="0.19685039370078741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Purcahse_Inv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2021-11-13T10:05:55Z</cp:lastPrinted>
  <dcterms:created xsi:type="dcterms:W3CDTF">2020-03-12T07:09:25Z</dcterms:created>
  <dcterms:modified xsi:type="dcterms:W3CDTF">2021-12-01T03:31:52Z</dcterms:modified>
</cp:coreProperties>
</file>